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quiroga\Desktop\AQG 2024\SERVIASEAMOS\"/>
    </mc:Choice>
  </mc:AlternateContent>
  <bookViews>
    <workbookView xWindow="0" yWindow="0" windowWidth="20490" windowHeight="7650" tabRatio="908" activeTab="5"/>
  </bookViews>
  <sheets>
    <sheet name="PRE FACTURA MARZO" sheetId="11" r:id="rId1"/>
    <sheet name="ENTREGA MAQUINARIA " sheetId="14" r:id="rId2"/>
    <sheet name="ENTREGA EN MARZO " sheetId="15" r:id="rId3"/>
    <sheet name="PERSONAL rev SS Danna" sheetId="20" r:id="rId4"/>
    <sheet name="liquidacion de personal Danna" sheetId="21" r:id="rId5"/>
    <sheet name="Hoja1" sheetId="22" r:id="rId6"/>
  </sheets>
  <externalReferences>
    <externalReference r:id="rId7"/>
  </externalReferences>
  <definedNames>
    <definedName name="_xlnm._FilterDatabase" localSheetId="2" hidden="1">'ENTREGA EN MARZO '!$A$1:$N$162</definedName>
    <definedName name="_xlnm._FilterDatabase" localSheetId="1" hidden="1">'ENTREGA MAQUINARIA '!$A$4:$AO$32</definedName>
    <definedName name="_xlnm._FilterDatabase" localSheetId="3" hidden="1">'PERSONAL rev SS Danna'!$A$1:$K$179</definedName>
    <definedName name="PersonalTC">[1]Listas!$H$2:$H$11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21" l="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B31" i="22"/>
  <c r="AF13" i="21" l="1"/>
  <c r="AF12" i="21"/>
  <c r="F18" i="11"/>
  <c r="AF11" i="21"/>
  <c r="F17" i="11"/>
  <c r="AF10" i="21"/>
  <c r="AF9" i="21"/>
  <c r="N163" i="15"/>
  <c r="AE8" i="21"/>
  <c r="AF8" i="21"/>
  <c r="F14" i="11"/>
  <c r="AF4" i="21"/>
  <c r="AF6" i="21"/>
  <c r="AF7" i="21"/>
  <c r="AE6" i="21"/>
  <c r="AE4" i="21"/>
  <c r="AE5" i="21"/>
  <c r="AF5" i="21" s="1"/>
  <c r="AE7" i="21"/>
  <c r="AE3" i="21"/>
  <c r="AF3" i="21" s="1"/>
  <c r="E7" i="21" l="1"/>
  <c r="C7" i="21"/>
  <c r="E6" i="21"/>
  <c r="C6" i="21"/>
  <c r="E5" i="21"/>
  <c r="C5" i="21"/>
  <c r="E4" i="21"/>
  <c r="C4" i="21"/>
  <c r="E3" i="21"/>
  <c r="C3" i="21"/>
  <c r="J3" i="11"/>
  <c r="L33" i="15" l="1"/>
  <c r="M33" i="15" s="1"/>
  <c r="N33" i="15" s="1"/>
  <c r="AM9" i="14"/>
  <c r="N113" i="15"/>
  <c r="N123" i="15"/>
  <c r="N124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L3" i="15"/>
  <c r="M3" i="15" s="1"/>
  <c r="N3" i="15" s="1"/>
  <c r="L4" i="15"/>
  <c r="M4" i="15" s="1"/>
  <c r="N4" i="15" s="1"/>
  <c r="L5" i="15"/>
  <c r="M5" i="15" s="1"/>
  <c r="N5" i="15" s="1"/>
  <c r="L6" i="15"/>
  <c r="M6" i="15" s="1"/>
  <c r="N6" i="15" s="1"/>
  <c r="L7" i="15"/>
  <c r="M7" i="15" s="1"/>
  <c r="N7" i="15" s="1"/>
  <c r="L8" i="15"/>
  <c r="M8" i="15" s="1"/>
  <c r="N8" i="15" s="1"/>
  <c r="L9" i="15"/>
  <c r="M9" i="15" s="1"/>
  <c r="N9" i="15" s="1"/>
  <c r="L10" i="15"/>
  <c r="M10" i="15" s="1"/>
  <c r="N10" i="15" s="1"/>
  <c r="L11" i="15"/>
  <c r="M11" i="15" s="1"/>
  <c r="N11" i="15" s="1"/>
  <c r="L12" i="15"/>
  <c r="M12" i="15" s="1"/>
  <c r="N12" i="15" s="1"/>
  <c r="L13" i="15"/>
  <c r="M13" i="15" s="1"/>
  <c r="N13" i="15" s="1"/>
  <c r="L14" i="15"/>
  <c r="M14" i="15" s="1"/>
  <c r="N14" i="15" s="1"/>
  <c r="L15" i="15"/>
  <c r="M15" i="15" s="1"/>
  <c r="N15" i="15" s="1"/>
  <c r="L16" i="15"/>
  <c r="M16" i="15" s="1"/>
  <c r="N16" i="15" s="1"/>
  <c r="L17" i="15"/>
  <c r="M17" i="15" s="1"/>
  <c r="N17" i="15" s="1"/>
  <c r="L18" i="15"/>
  <c r="M18" i="15" s="1"/>
  <c r="N18" i="15" s="1"/>
  <c r="L19" i="15"/>
  <c r="M19" i="15" s="1"/>
  <c r="N19" i="15" s="1"/>
  <c r="L20" i="15"/>
  <c r="M20" i="15" s="1"/>
  <c r="N20" i="15" s="1"/>
  <c r="L21" i="15"/>
  <c r="M21" i="15" s="1"/>
  <c r="N21" i="15" s="1"/>
  <c r="L22" i="15"/>
  <c r="M22" i="15" s="1"/>
  <c r="N22" i="15" s="1"/>
  <c r="L23" i="15"/>
  <c r="M23" i="15" s="1"/>
  <c r="N23" i="15" s="1"/>
  <c r="L24" i="15"/>
  <c r="M24" i="15" s="1"/>
  <c r="N24" i="15" s="1"/>
  <c r="L25" i="15"/>
  <c r="M25" i="15" s="1"/>
  <c r="N25" i="15" s="1"/>
  <c r="L26" i="15"/>
  <c r="M26" i="15" s="1"/>
  <c r="N26" i="15" s="1"/>
  <c r="L27" i="15"/>
  <c r="M27" i="15" s="1"/>
  <c r="N27" i="15" s="1"/>
  <c r="L28" i="15"/>
  <c r="M28" i="15" s="1"/>
  <c r="N28" i="15" s="1"/>
  <c r="L29" i="15"/>
  <c r="M29" i="15" s="1"/>
  <c r="N29" i="15" s="1"/>
  <c r="L30" i="15"/>
  <c r="M30" i="15" s="1"/>
  <c r="N30" i="15" s="1"/>
  <c r="L31" i="15"/>
  <c r="M31" i="15" s="1"/>
  <c r="N31" i="15" s="1"/>
  <c r="L32" i="15"/>
  <c r="M32" i="15" s="1"/>
  <c r="N32" i="15" s="1"/>
  <c r="L34" i="15"/>
  <c r="M34" i="15" s="1"/>
  <c r="N34" i="15" s="1"/>
  <c r="L35" i="15"/>
  <c r="M35" i="15" s="1"/>
  <c r="N35" i="15" s="1"/>
  <c r="L36" i="15"/>
  <c r="M36" i="15" s="1"/>
  <c r="N36" i="15" s="1"/>
  <c r="L37" i="15"/>
  <c r="M37" i="15" s="1"/>
  <c r="N37" i="15" s="1"/>
  <c r="L38" i="15"/>
  <c r="M38" i="15" s="1"/>
  <c r="N38" i="15" s="1"/>
  <c r="L39" i="15"/>
  <c r="M39" i="15" s="1"/>
  <c r="N39" i="15" s="1"/>
  <c r="L40" i="15"/>
  <c r="M40" i="15" s="1"/>
  <c r="N40" i="15" s="1"/>
  <c r="L41" i="15"/>
  <c r="M41" i="15" s="1"/>
  <c r="N41" i="15" s="1"/>
  <c r="L42" i="15"/>
  <c r="M42" i="15" s="1"/>
  <c r="N42" i="15" s="1"/>
  <c r="L43" i="15"/>
  <c r="M43" i="15" s="1"/>
  <c r="N43" i="15" s="1"/>
  <c r="L44" i="15"/>
  <c r="M44" i="15" s="1"/>
  <c r="N44" i="15" s="1"/>
  <c r="L45" i="15"/>
  <c r="M45" i="15" s="1"/>
  <c r="N45" i="15" s="1"/>
  <c r="L46" i="15"/>
  <c r="M46" i="15" s="1"/>
  <c r="N46" i="15" s="1"/>
  <c r="L47" i="15"/>
  <c r="M47" i="15" s="1"/>
  <c r="N47" i="15" s="1"/>
  <c r="L48" i="15"/>
  <c r="M48" i="15" s="1"/>
  <c r="N48" i="15" s="1"/>
  <c r="L49" i="15"/>
  <c r="M49" i="15" s="1"/>
  <c r="N49" i="15" s="1"/>
  <c r="L50" i="15"/>
  <c r="M50" i="15" s="1"/>
  <c r="N50" i="15" s="1"/>
  <c r="L51" i="15"/>
  <c r="M51" i="15" s="1"/>
  <c r="N51" i="15" s="1"/>
  <c r="L52" i="15"/>
  <c r="M52" i="15" s="1"/>
  <c r="N52" i="15" s="1"/>
  <c r="L53" i="15"/>
  <c r="M53" i="15" s="1"/>
  <c r="N53" i="15" s="1"/>
  <c r="L54" i="15"/>
  <c r="M54" i="15" s="1"/>
  <c r="N54" i="15" s="1"/>
  <c r="L55" i="15"/>
  <c r="M55" i="15" s="1"/>
  <c r="N55" i="15" s="1"/>
  <c r="L56" i="15"/>
  <c r="M56" i="15" s="1"/>
  <c r="N56" i="15" s="1"/>
  <c r="L57" i="15"/>
  <c r="M57" i="15" s="1"/>
  <c r="N57" i="15" s="1"/>
  <c r="L58" i="15"/>
  <c r="M58" i="15" s="1"/>
  <c r="N58" i="15" s="1"/>
  <c r="L59" i="15"/>
  <c r="M59" i="15" s="1"/>
  <c r="N59" i="15" s="1"/>
  <c r="L60" i="15"/>
  <c r="M60" i="15" s="1"/>
  <c r="N60" i="15" s="1"/>
  <c r="L61" i="15"/>
  <c r="M61" i="15" s="1"/>
  <c r="N61" i="15" s="1"/>
  <c r="L62" i="15"/>
  <c r="M62" i="15" s="1"/>
  <c r="N62" i="15" s="1"/>
  <c r="L63" i="15"/>
  <c r="M63" i="15" s="1"/>
  <c r="N63" i="15" s="1"/>
  <c r="L64" i="15"/>
  <c r="M64" i="15" s="1"/>
  <c r="N64" i="15" s="1"/>
  <c r="L65" i="15"/>
  <c r="M65" i="15" s="1"/>
  <c r="N65" i="15" s="1"/>
  <c r="L66" i="15"/>
  <c r="M66" i="15" s="1"/>
  <c r="N66" i="15" s="1"/>
  <c r="L67" i="15"/>
  <c r="M67" i="15" s="1"/>
  <c r="N67" i="15" s="1"/>
  <c r="L68" i="15"/>
  <c r="M68" i="15" s="1"/>
  <c r="N68" i="15" s="1"/>
  <c r="L69" i="15"/>
  <c r="M69" i="15" s="1"/>
  <c r="N69" i="15" s="1"/>
  <c r="L70" i="15"/>
  <c r="M70" i="15" s="1"/>
  <c r="N70" i="15" s="1"/>
  <c r="L71" i="15"/>
  <c r="M71" i="15" s="1"/>
  <c r="N71" i="15" s="1"/>
  <c r="L72" i="15"/>
  <c r="M72" i="15" s="1"/>
  <c r="N72" i="15" s="1"/>
  <c r="L73" i="15"/>
  <c r="M73" i="15" s="1"/>
  <c r="N73" i="15" s="1"/>
  <c r="L74" i="15"/>
  <c r="M74" i="15" s="1"/>
  <c r="N74" i="15" s="1"/>
  <c r="L75" i="15"/>
  <c r="M75" i="15" s="1"/>
  <c r="N75" i="15" s="1"/>
  <c r="L76" i="15"/>
  <c r="M76" i="15" s="1"/>
  <c r="N76" i="15" s="1"/>
  <c r="L77" i="15"/>
  <c r="M77" i="15" s="1"/>
  <c r="N77" i="15" s="1"/>
  <c r="L78" i="15"/>
  <c r="M78" i="15" s="1"/>
  <c r="N78" i="15" s="1"/>
  <c r="L79" i="15"/>
  <c r="M79" i="15" s="1"/>
  <c r="N79" i="15" s="1"/>
  <c r="L80" i="15"/>
  <c r="M80" i="15" s="1"/>
  <c r="N80" i="15" s="1"/>
  <c r="L81" i="15"/>
  <c r="M81" i="15" s="1"/>
  <c r="N81" i="15" s="1"/>
  <c r="L82" i="15"/>
  <c r="M82" i="15" s="1"/>
  <c r="N82" i="15" s="1"/>
  <c r="L83" i="15"/>
  <c r="M83" i="15" s="1"/>
  <c r="N83" i="15" s="1"/>
  <c r="L84" i="15"/>
  <c r="M84" i="15" s="1"/>
  <c r="N84" i="15" s="1"/>
  <c r="L85" i="15"/>
  <c r="M85" i="15" s="1"/>
  <c r="N85" i="15" s="1"/>
  <c r="L86" i="15"/>
  <c r="M86" i="15" s="1"/>
  <c r="N86" i="15" s="1"/>
  <c r="L87" i="15"/>
  <c r="M87" i="15" s="1"/>
  <c r="N87" i="15" s="1"/>
  <c r="L88" i="15"/>
  <c r="M88" i="15" s="1"/>
  <c r="N88" i="15" s="1"/>
  <c r="L89" i="15"/>
  <c r="M89" i="15" s="1"/>
  <c r="N89" i="15" s="1"/>
  <c r="L90" i="15"/>
  <c r="M90" i="15" s="1"/>
  <c r="N90" i="15" s="1"/>
  <c r="L91" i="15"/>
  <c r="M91" i="15" s="1"/>
  <c r="N91" i="15" s="1"/>
  <c r="L92" i="15"/>
  <c r="M92" i="15" s="1"/>
  <c r="N92" i="15" s="1"/>
  <c r="L93" i="15"/>
  <c r="M93" i="15" s="1"/>
  <c r="N93" i="15" s="1"/>
  <c r="L94" i="15"/>
  <c r="M94" i="15" s="1"/>
  <c r="N94" i="15" s="1"/>
  <c r="L95" i="15"/>
  <c r="M95" i="15" s="1"/>
  <c r="N95" i="15" s="1"/>
  <c r="L96" i="15"/>
  <c r="M96" i="15" s="1"/>
  <c r="N96" i="15" s="1"/>
  <c r="L97" i="15"/>
  <c r="M97" i="15" s="1"/>
  <c r="N97" i="15" s="1"/>
  <c r="L98" i="15"/>
  <c r="M98" i="15" s="1"/>
  <c r="N98" i="15" s="1"/>
  <c r="L99" i="15"/>
  <c r="M99" i="15" s="1"/>
  <c r="N99" i="15" s="1"/>
  <c r="L100" i="15"/>
  <c r="M100" i="15" s="1"/>
  <c r="N100" i="15" s="1"/>
  <c r="L101" i="15"/>
  <c r="M101" i="15" s="1"/>
  <c r="N101" i="15" s="1"/>
  <c r="L102" i="15"/>
  <c r="M102" i="15" s="1"/>
  <c r="N102" i="15" s="1"/>
  <c r="L103" i="15"/>
  <c r="M103" i="15" s="1"/>
  <c r="N103" i="15" s="1"/>
  <c r="L104" i="15"/>
  <c r="M104" i="15" s="1"/>
  <c r="N104" i="15" s="1"/>
  <c r="L105" i="15"/>
  <c r="M105" i="15" s="1"/>
  <c r="N105" i="15" s="1"/>
  <c r="L106" i="15"/>
  <c r="M106" i="15" s="1"/>
  <c r="N106" i="15" s="1"/>
  <c r="L107" i="15"/>
  <c r="M107" i="15" s="1"/>
  <c r="N107" i="15" s="1"/>
  <c r="L108" i="15"/>
  <c r="M108" i="15" s="1"/>
  <c r="N108" i="15" s="1"/>
  <c r="L109" i="15"/>
  <c r="M109" i="15" s="1"/>
  <c r="N109" i="15" s="1"/>
  <c r="L110" i="15"/>
  <c r="M110" i="15" s="1"/>
  <c r="N110" i="15" s="1"/>
  <c r="L111" i="15"/>
  <c r="M111" i="15" s="1"/>
  <c r="N111" i="15" s="1"/>
  <c r="L112" i="15"/>
  <c r="M112" i="15" s="1"/>
  <c r="N112" i="15" s="1"/>
  <c r="L113" i="15"/>
  <c r="L114" i="15"/>
  <c r="M114" i="15" s="1"/>
  <c r="N114" i="15" s="1"/>
  <c r="L115" i="15"/>
  <c r="M115" i="15" s="1"/>
  <c r="N115" i="15" s="1"/>
  <c r="L116" i="15"/>
  <c r="M116" i="15" s="1"/>
  <c r="N116" i="15" s="1"/>
  <c r="L117" i="15"/>
  <c r="M117" i="15" s="1"/>
  <c r="N117" i="15" s="1"/>
  <c r="L118" i="15"/>
  <c r="M118" i="15" s="1"/>
  <c r="N118" i="15" s="1"/>
  <c r="L119" i="15"/>
  <c r="M119" i="15" s="1"/>
  <c r="N119" i="15" s="1"/>
  <c r="L120" i="15"/>
  <c r="M120" i="15" s="1"/>
  <c r="N120" i="15" s="1"/>
  <c r="L121" i="15"/>
  <c r="M121" i="15" s="1"/>
  <c r="N121" i="15" s="1"/>
  <c r="L122" i="15"/>
  <c r="M122" i="15" s="1"/>
  <c r="N122" i="15" s="1"/>
  <c r="L123" i="15"/>
  <c r="L124" i="15"/>
  <c r="L125" i="15"/>
  <c r="M125" i="15" s="1"/>
  <c r="N125" i="15" s="1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M138" i="15" s="1"/>
  <c r="N138" i="15" s="1"/>
  <c r="L139" i="15"/>
  <c r="M139" i="15" s="1"/>
  <c r="N139" i="15" s="1"/>
  <c r="L140" i="15"/>
  <c r="M140" i="15" s="1"/>
  <c r="N140" i="15" s="1"/>
  <c r="L141" i="15"/>
  <c r="M141" i="15" s="1"/>
  <c r="N141" i="15" s="1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2" i="15"/>
  <c r="M2" i="15" s="1"/>
  <c r="N2" i="15" s="1"/>
  <c r="AN28" i="14" l="1"/>
  <c r="AL28" i="14"/>
  <c r="AM27" i="14"/>
  <c r="AK27" i="14"/>
  <c r="AO27" i="14" s="1"/>
  <c r="J27" i="14"/>
  <c r="AM26" i="14"/>
  <c r="AK26" i="14"/>
  <c r="AO26" i="14" s="1"/>
  <c r="J26" i="14"/>
  <c r="AM25" i="14"/>
  <c r="AK25" i="14"/>
  <c r="AO25" i="14" s="1"/>
  <c r="J25" i="14"/>
  <c r="AM24" i="14"/>
  <c r="AK24" i="14"/>
  <c r="AO24" i="14" s="1"/>
  <c r="J24" i="14"/>
  <c r="AM23" i="14"/>
  <c r="AK23" i="14"/>
  <c r="AO23" i="14" s="1"/>
  <c r="J23" i="14"/>
  <c r="AM22" i="14"/>
  <c r="AK22" i="14"/>
  <c r="AO22" i="14" s="1"/>
  <c r="J22" i="14"/>
  <c r="AM21" i="14"/>
  <c r="AK21" i="14"/>
  <c r="AO21" i="14" s="1"/>
  <c r="J21" i="14"/>
  <c r="AM20" i="14"/>
  <c r="AK20" i="14"/>
  <c r="AO20" i="14" s="1"/>
  <c r="J20" i="14"/>
  <c r="AM19" i="14"/>
  <c r="AK19" i="14"/>
  <c r="AO19" i="14" s="1"/>
  <c r="J19" i="14"/>
  <c r="AM18" i="14"/>
  <c r="AK18" i="14"/>
  <c r="AO18" i="14" s="1"/>
  <c r="J18" i="14"/>
  <c r="AM17" i="14"/>
  <c r="AK17" i="14"/>
  <c r="AO17" i="14" s="1"/>
  <c r="J17" i="14"/>
  <c r="AM16" i="14"/>
  <c r="AK16" i="14"/>
  <c r="AO16" i="14" s="1"/>
  <c r="J16" i="14"/>
  <c r="AM15" i="14"/>
  <c r="AK15" i="14"/>
  <c r="AO15" i="14" s="1"/>
  <c r="J15" i="14"/>
  <c r="AM14" i="14"/>
  <c r="AK14" i="14"/>
  <c r="AO14" i="14" s="1"/>
  <c r="J14" i="14"/>
  <c r="AM13" i="14"/>
  <c r="AK13" i="14"/>
  <c r="AO13" i="14" s="1"/>
  <c r="J13" i="14"/>
  <c r="AM12" i="14"/>
  <c r="AK12" i="14"/>
  <c r="AO12" i="14" s="1"/>
  <c r="J12" i="14"/>
  <c r="AM11" i="14"/>
  <c r="AK11" i="14"/>
  <c r="AO11" i="14" s="1"/>
  <c r="J11" i="14"/>
  <c r="AM10" i="14"/>
  <c r="AK10" i="14"/>
  <c r="AO10" i="14" s="1"/>
  <c r="J10" i="14"/>
  <c r="AK9" i="14"/>
  <c r="AO9" i="14" s="1"/>
  <c r="J9" i="14"/>
  <c r="AM8" i="14"/>
  <c r="AK8" i="14"/>
  <c r="AO8" i="14" s="1"/>
  <c r="J8" i="14"/>
  <c r="AM7" i="14"/>
  <c r="AK7" i="14"/>
  <c r="AO7" i="14" s="1"/>
  <c r="J7" i="14"/>
  <c r="AM6" i="14"/>
  <c r="AK6" i="14"/>
  <c r="AO6" i="14" s="1"/>
  <c r="J6" i="14"/>
  <c r="AM5" i="14"/>
  <c r="AK5" i="14"/>
  <c r="AO5" i="14" s="1"/>
  <c r="J5" i="14"/>
  <c r="AM28" i="14" l="1"/>
  <c r="F15" i="11" s="1"/>
  <c r="L7" i="11"/>
  <c r="J7" i="11"/>
  <c r="E13" i="11" s="1"/>
  <c r="F13" i="11" s="1"/>
  <c r="L6" i="11"/>
  <c r="J6" i="11"/>
  <c r="E12" i="11" s="1"/>
  <c r="F12" i="11" s="1"/>
  <c r="L5" i="11"/>
  <c r="J5" i="11"/>
  <c r="E11" i="11" s="1"/>
  <c r="F11" i="11" s="1"/>
  <c r="E9" i="11" l="1"/>
  <c r="F9" i="11" s="1"/>
  <c r="J4" i="11" l="1"/>
  <c r="E10" i="11" s="1"/>
  <c r="F10" i="11" s="1"/>
  <c r="L4" i="11" l="1"/>
  <c r="L3" i="11"/>
  <c r="F16" i="11" l="1"/>
  <c r="F19" i="11" l="1"/>
  <c r="D31" i="22" l="1"/>
  <c r="C31" i="22"/>
  <c r="E31" i="22" l="1"/>
</calcChain>
</file>

<file path=xl/comments1.xml><?xml version="1.0" encoding="utf-8"?>
<comments xmlns="http://schemas.openxmlformats.org/spreadsheetml/2006/main">
  <authors>
    <author>Danna Salomé Martínez Ramírez</author>
  </authors>
  <commentList>
    <comment ref="F17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el dia 1 se lo estan pagando con ARL de 6.960%
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tiene riesgo ARL de 2,436%
</t>
        </r>
      </text>
    </comment>
    <comment ref="F113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tiene riesgo ARL de 2,436%
</t>
        </r>
      </text>
    </comment>
    <comment ref="F132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tiene riesgo ARL de 2,436%
</t>
        </r>
      </text>
    </comment>
    <comment ref="F179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1 dia con ARL de 6,960%
</t>
        </r>
      </text>
    </comment>
  </commentList>
</comments>
</file>

<file path=xl/comments2.xml><?xml version="1.0" encoding="utf-8"?>
<comments xmlns="http://schemas.openxmlformats.org/spreadsheetml/2006/main">
  <authors>
    <author>Danna Salomé Martínez Ramírez</author>
  </authors>
  <commentList>
    <comment ref="Q3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en observaciones dice PENDIENTE TURNO DE 8 HORAS Y UN TURNO DE MEDIO DÍA </t>
        </r>
      </text>
    </comment>
  </commentList>
</comments>
</file>

<file path=xl/sharedStrings.xml><?xml version="1.0" encoding="utf-8"?>
<sst xmlns="http://schemas.openxmlformats.org/spreadsheetml/2006/main" count="1627" uniqueCount="584">
  <si>
    <t>Servicio</t>
  </si>
  <si>
    <t>Unidad</t>
  </si>
  <si>
    <t>Descuento %</t>
  </si>
  <si>
    <t>Precio Unitario con Descuento</t>
  </si>
  <si>
    <t>Nuevo precio cláusula 8</t>
  </si>
  <si>
    <t>Valor Mensual / Valor X Unidad</t>
  </si>
  <si>
    <t>Greca para tintos 3 (Arrendamiento)</t>
  </si>
  <si>
    <t>Lavabrilladora de pisos 1 (Arrendamiento)</t>
  </si>
  <si>
    <t>Hidrolavadora Industrial (Arrendamiento)</t>
  </si>
  <si>
    <t>Subtotal</t>
  </si>
  <si>
    <t>% AIU</t>
  </si>
  <si>
    <t>IVA</t>
  </si>
  <si>
    <t>Total</t>
  </si>
  <si>
    <t xml:space="preserve">VALOR DIA </t>
  </si>
  <si>
    <t>Cantidad Personal</t>
  </si>
  <si>
    <t>V/mensual</t>
  </si>
  <si>
    <t>DESCRIPCION</t>
  </si>
  <si>
    <t>TOTAL DE PERSONAL</t>
  </si>
  <si>
    <t>TOTAL DIAS</t>
  </si>
  <si>
    <t>VALOR POR DIA</t>
  </si>
  <si>
    <t>VALOR TOTAL</t>
  </si>
  <si>
    <t>TOTAL SERVICIOS DE OPERARIOS DE ASEO Y CAFETERIA</t>
  </si>
  <si>
    <t>Mensual Bienes de Aseo y Cafetería Y elementos, equipos y maquinaria</t>
  </si>
  <si>
    <t>Centro de costos 100% Bogota</t>
  </si>
  <si>
    <t>OPERARIA DE ASEO Y CAFETERIA</t>
  </si>
  <si>
    <t>OPERARIO MANTENIMIENTO TIEMPO COMPLETO</t>
  </si>
  <si>
    <t>Adquirir el servicio integral de aseo y cafetería mediante
el acuerdo marco de precios vigente, incluido el suministro de insumos,
máquinas y equipos, fumigación y jardinería para la Manzana Liévano de
la Alcaldía Mayor de Bogotá D.C. y las diferentes sedes que determine la
Secretaría General</t>
  </si>
  <si>
    <t>OPERARIO AUXILIAR</t>
  </si>
  <si>
    <t>JARDINEROS</t>
  </si>
  <si>
    <t>COORDINADOR TIEMPO COMPLETO</t>
  </si>
  <si>
    <t>FACTURA   DEL  18  AL  31 MARZO  DEL 2024</t>
  </si>
  <si>
    <t>Bogotá - Secretaría General de la Alcaldía Mayor de Bogotá 
ORDEN DE COMPRA 125663</t>
  </si>
  <si>
    <t xml:space="preserve">MAQUINARIA ALCALDIA DE BOGOTA -UT SERVIASEAMOS </t>
  </si>
  <si>
    <t>Detalle Sede</t>
  </si>
  <si>
    <t xml:space="preserve">Total al entregar </t>
  </si>
  <si>
    <t xml:space="preserve">FALTANTES </t>
  </si>
  <si>
    <t>Sede 1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</si>
  <si>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</si>
  <si>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</si>
  <si>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</si>
  <si>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</si>
  <si>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</si>
  <si>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</si>
  <si>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</si>
  <si>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</si>
  <si>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</si>
  <si>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</si>
  <si>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</si>
  <si>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Sede 13</t>
  </si>
  <si>
    <t>Sede 14</t>
  </si>
  <si>
    <t>Sede 15</t>
  </si>
  <si>
    <t>Sede 16</t>
  </si>
  <si>
    <t>Sede 17</t>
  </si>
  <si>
    <t>Sede 18</t>
  </si>
  <si>
    <t>Sede 19</t>
  </si>
  <si>
    <t>Sede 20</t>
  </si>
  <si>
    <t>Sede 21</t>
  </si>
  <si>
    <t>Sede 22</t>
  </si>
  <si>
    <t>Sede 23</t>
  </si>
  <si>
    <t>Sede 24</t>
  </si>
  <si>
    <t>Sede 25</t>
  </si>
  <si>
    <t>No.</t>
  </si>
  <si>
    <t>Bien</t>
  </si>
  <si>
    <t xml:space="preserve">Especificación </t>
  </si>
  <si>
    <t xml:space="preserve">Presentación </t>
  </si>
  <si>
    <t xml:space="preserve">Cantidad </t>
  </si>
  <si>
    <t>CARRERA 8 No 10-65</t>
  </si>
  <si>
    <t>CALLE 6B-No. 5-75</t>
  </si>
  <si>
    <t>Calle 11 Sur No 1-60 Este</t>
  </si>
  <si>
    <t>CARRERA 8 No 11-39</t>
  </si>
  <si>
    <t>CARRERA 30 No 35-90</t>
  </si>
  <si>
    <t>AV. CARRERA 86 # 43 - 55 SUR</t>
  </si>
  <si>
    <t xml:space="preserve">AV CALLE 57 R 72 D 12 </t>
  </si>
  <si>
    <t>CALLE 13 # 37 - 35</t>
  </si>
  <si>
    <t>Cra 5 A # 30 C - 20 Sur</t>
  </si>
  <si>
    <t>CARRERA 18 L # 70B- 50 SUR</t>
  </si>
  <si>
    <t>AVENIDA CALLE 145 No. 103B - 90</t>
  </si>
  <si>
    <t>DIAGONAL 23 No. 69A 55 MODULO 5 LOCAL 124</t>
  </si>
  <si>
    <t>Diagonal 37 Sur No 2 - 00 Este</t>
  </si>
  <si>
    <t>TRANSVERSAL 126 No. 133 . 22</t>
  </si>
  <si>
    <t>TRANVERSAL 113B No. 66 - 54</t>
  </si>
  <si>
    <t>CARRERA 17 F #69 A-32 SUR</t>
  </si>
  <si>
    <t>Carrera 19b # 24 - 82</t>
  </si>
  <si>
    <t>CALLE 69 A # 92-47 SUR  BOSA</t>
  </si>
  <si>
    <t>CALLE 63 No. 15 - 58</t>
  </si>
  <si>
    <t>CARRERA 17 F # 69 A 32 SUR</t>
  </si>
  <si>
    <t>CARRERA 87 # 5B - 21</t>
  </si>
  <si>
    <t>Calle 22 SUR # 14A - 99</t>
  </si>
  <si>
    <t>TRANVERSAL 126 No. 133 - 32</t>
  </si>
  <si>
    <t>PISO 27 TEQUENDAMA SUITES AND HOTEL</t>
  </si>
  <si>
    <t>Olleta (Arrendamiento)</t>
  </si>
  <si>
    <t>- Elaborada en aluminio
- Capacidad mínima de 2 litros</t>
  </si>
  <si>
    <t>Olla 2 (Arrendamiento)</t>
  </si>
  <si>
    <t>- Elaborada en aluminio
- Con tapa en aluminio
- Capacidad mínima de 5 litros</t>
  </si>
  <si>
    <t>Carro exprimidor de trapero 2 (Arrendamiento)</t>
  </si>
  <si>
    <t>- Elaborado en plástico
- Capacidad mínima de 35 litros
- Con cuatro ruedas y manija de escurridor</t>
  </si>
  <si>
    <t>Carro de bebidas (Arrendamiento)</t>
  </si>
  <si>
    <t>- Elaborado en plástico
- Mínimo dos estantes para distribución de bebidas
- Tamaño mínimo de 80 cm de largo por 47 cm de ancho por 90 cm de alto</t>
  </si>
  <si>
    <t>Escalera 2 (Arrendamiento)</t>
  </si>
  <si>
    <t xml:space="preserve"> - Cuerpo Metálico
- Altura mínima de  mínimo dos pasos.</t>
  </si>
  <si>
    <t>Escalera de tipo industrial (Arrendamiento)</t>
  </si>
  <si>
    <t>Cuerpo en aluminio, tipo tijera
- Altura mínima de 5 escalones
- Con capacidad de resistencia a una carga concentrada en cualquier punto del escalón de 127 kg
- Con tapones de caucho antideslizantes</t>
  </si>
  <si>
    <t>Mangueras 2 (Arrendamiento)</t>
  </si>
  <si>
    <t>- Longitud mínima de 30 metros
- Elaborada en PVC
- Con terminales roscadas en ambos extremos
- Incluye accesorios: acoples y pistola</t>
  </si>
  <si>
    <t>Mangueras 3 (Arrendamiento)</t>
  </si>
  <si>
    <t>- Longitud mínima de 50 metros
- Elaborada en PVC
- Con terminales roscadas en ambos extremos
- Incluye accesorios: acoples y pistola</t>
  </si>
  <si>
    <t>Greca para tintos 2 (Arrendamiento)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</si>
  <si>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</si>
  <si>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</si>
  <si>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Horno microondas de tipo industrial (Arrendamiento)</t>
  </si>
  <si>
    <t>- Potencia mínima de 1000 w
- Tamaño mínimo de 30 cm de ancho por 30 cm de alto por 40 cm de profundidad.
- Descongelamiento automático
- Con programas automáticos</t>
  </si>
  <si>
    <t>Estufa 1 (Arrendamiento)</t>
  </si>
  <si>
    <t>- De dos puestos
- Lámina esmaltada
- Eléctrica
- Con perilla para graduar mínimo 3 niveles de calor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</si>
  <si>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</si>
  <si>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</si>
  <si>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 (Arrendamiento)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</si>
  <si>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</si>
  <si>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 (Arrendamiento)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</si>
  <si>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</si>
  <si>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</si>
  <si>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</si>
  <si>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 xml:space="preserve"> - Motor eléctrico y potencia de mínimo 2.2 Kw - 1.450 RPM y entre 2.5 HP y 3.5 HP.
 - Presión de salida de agua entre 900 psi y 1900 psi.
 - Con ruedas</t>
  </si>
  <si>
    <t>Sopladora de hojas (Arrendamiento)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</si>
  <si>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</si>
  <si>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Guadañas (Arrendamiento)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</si>
  <si>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</si>
  <si>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Bandeja 1 (Arrendamiento)</t>
  </si>
  <si>
    <t>- Elaborada en acero inoxidable
- Sin diseño
- Dimensiones mínimas de 37 cm de largo por 27 cm de ancho</t>
  </si>
  <si>
    <t>Bandeja 2 (Arrendamiento)</t>
  </si>
  <si>
    <t>- Elaborada en acero inoxidable
- Sin diseño
- Dimensiones mínimas de 50 cm de largo por 33 cm de ancho</t>
  </si>
  <si>
    <t>Sonda para inodoro (Arrendamiento)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</si>
  <si>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</si>
  <si>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Aspiradora 2 (Arrendamiento)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</si>
  <si>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</si>
  <si>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 xml:space="preserve">ENTREGADO FACTURA MARZO </t>
  </si>
  <si>
    <t xml:space="preserve">VALOR  A COBRAR MARZO </t>
  </si>
  <si>
    <t xml:space="preserve">ENTREGADO  ABRIL </t>
  </si>
  <si>
    <t xml:space="preserve">Maquinaria completa </t>
  </si>
  <si>
    <t xml:space="preserve">Entrega y cobro en marzo </t>
  </si>
  <si>
    <t xml:space="preserve">Entrega en abril </t>
  </si>
  <si>
    <t xml:space="preserve">Valor a facturar marzo </t>
  </si>
  <si>
    <t>Fecha de entrega</t>
  </si>
  <si>
    <t>N° de Identificación</t>
  </si>
  <si>
    <t>Descripcion de Maquinaria</t>
  </si>
  <si>
    <t>Cant.</t>
  </si>
  <si>
    <t>N/A</t>
  </si>
  <si>
    <t>CARRO EXPRIMIDOR DE 35 LITROS</t>
  </si>
  <si>
    <t>ESCALERA METALICA DE 2 PASOS</t>
  </si>
  <si>
    <t>ESCALERA METALICA DE 5 PASOS</t>
  </si>
  <si>
    <t>MQ21 0310</t>
  </si>
  <si>
    <t>GRECA DE 60 TINTOS</t>
  </si>
  <si>
    <t>MQ21 0711</t>
  </si>
  <si>
    <t>MQ 0576</t>
  </si>
  <si>
    <t>LAVABRILLADORA DE 17"</t>
  </si>
  <si>
    <t>MQ 0253</t>
  </si>
  <si>
    <t>MQ21 0937</t>
  </si>
  <si>
    <t>MQ21 0078</t>
  </si>
  <si>
    <t>BRILLADORA ALTA REVOLUCION 20"</t>
  </si>
  <si>
    <t>MQ 0817</t>
  </si>
  <si>
    <t>MQ21 0062</t>
  </si>
  <si>
    <t>MQ 0286</t>
  </si>
  <si>
    <t>LAVADORA DE ALFOMBRAS</t>
  </si>
  <si>
    <t>MQ 0126</t>
  </si>
  <si>
    <t>SOPLADORA DE HOJAS</t>
  </si>
  <si>
    <t>MQ21 0466</t>
  </si>
  <si>
    <t>BANDEJA ACERO INOXIDABLE 37X27</t>
  </si>
  <si>
    <t>BANDEJA ACERO INOXIDABLE 50X33</t>
  </si>
  <si>
    <t>GRECA DE 120 TINTOS</t>
  </si>
  <si>
    <t>HORNO MICROONDAS TIPO INDUSTRIAL</t>
  </si>
  <si>
    <t>MQ21 0609</t>
  </si>
  <si>
    <t>MQ22 0203</t>
  </si>
  <si>
    <t>GUADAÑA DE EJE RIGIDO</t>
  </si>
  <si>
    <t>MQ 0154</t>
  </si>
  <si>
    <t>MQ 0890</t>
  </si>
  <si>
    <t>MQ 0149</t>
  </si>
  <si>
    <t>MQ 0230</t>
  </si>
  <si>
    <t>MQ22 0250</t>
  </si>
  <si>
    <t>ESTUFA ELECTRICA DE 2 PUESTOS</t>
  </si>
  <si>
    <t>MQ 0685</t>
  </si>
  <si>
    <t>MQ22 0246</t>
  </si>
  <si>
    <t>MQ22 0221</t>
  </si>
  <si>
    <t>MQ22 0224</t>
  </si>
  <si>
    <t>MQ 0515</t>
  </si>
  <si>
    <t>MQ 0282</t>
  </si>
  <si>
    <t>MQ22 0248</t>
  </si>
  <si>
    <t>MQ22 0247</t>
  </si>
  <si>
    <t>MQ 22 0222</t>
  </si>
  <si>
    <t>MQ 0290</t>
  </si>
  <si>
    <t>MQ22 0227</t>
  </si>
  <si>
    <t>MQ22 0226</t>
  </si>
  <si>
    <t>MQ22 0245</t>
  </si>
  <si>
    <t>MQ22 0310</t>
  </si>
  <si>
    <t>ASPIRADORA CB60-2 60 LITROS</t>
  </si>
  <si>
    <t>MQ22 0212</t>
  </si>
  <si>
    <t>MQ22 0325</t>
  </si>
  <si>
    <t>MQ22 0240</t>
  </si>
  <si>
    <t>MQ22 0306</t>
  </si>
  <si>
    <t>MQ22 0324</t>
  </si>
  <si>
    <t xml:space="preserve">Sede 1- Manzana Lievano </t>
  </si>
  <si>
    <t xml:space="preserve">Sede 2-Arhivo Distrital </t>
  </si>
  <si>
    <t xml:space="preserve">Sede 3-Imprenta Distrital </t>
  </si>
  <si>
    <t xml:space="preserve">Sede 4-Edificio restrepo </t>
  </si>
  <si>
    <t>Sede 5-Super CADE CAD KR 30</t>
  </si>
  <si>
    <t xml:space="preserve">Sede 6* SUPER CADE AMERICAS </t>
  </si>
  <si>
    <t xml:space="preserve">Sede 7 SUPER CADE BOSA </t>
  </si>
  <si>
    <t>Sede 8* SUPER CADE CALLE  13</t>
  </si>
  <si>
    <t xml:space="preserve">Sede 9-SUPER CADE 20 DE JULIO </t>
  </si>
  <si>
    <t xml:space="preserve">Sede 10-SUPER CADE MANITAS </t>
  </si>
  <si>
    <t xml:space="preserve">Sede 11-SUPER CADE SUBA </t>
  </si>
  <si>
    <t xml:space="preserve">Sede 12-SUPER CADE SOCIAL </t>
  </si>
  <si>
    <t xml:space="preserve">Sede 13-CADE SERVITA </t>
  </si>
  <si>
    <t xml:space="preserve">Sede 14-CADE LA VICTORIA </t>
  </si>
  <si>
    <t xml:space="preserve">Sede 15-CADE LA GAITANA </t>
  </si>
  <si>
    <t>Sede 16-ENGATIVA</t>
  </si>
  <si>
    <t xml:space="preserve">Sede 17-CADE LUCEROS </t>
  </si>
  <si>
    <t xml:space="preserve">Sede 18-CENTRO MEMORIA PAZ Y RECONCILIACION </t>
  </si>
  <si>
    <t xml:space="preserve">Sede 19-Sede 19-CENTRO DE ENCUENTRO BOSA </t>
  </si>
  <si>
    <t xml:space="preserve">Sede 20-CENTRO DE ENCUENTRO CHAPINERO </t>
  </si>
  <si>
    <t xml:space="preserve">Sede 21-CENTRO DE ENCUENTRO CIUDAD BOLIVAR </t>
  </si>
  <si>
    <t xml:space="preserve">Sede 22-CENTRO DE ENCUENTRO PATIO BONITO </t>
  </si>
  <si>
    <t xml:space="preserve">Sede 23-CENTRO DE ENCUENTRO RAFAL URIBE URIBE </t>
  </si>
  <si>
    <t xml:space="preserve">Sede 24-CENTRO DE ENCUENTRO SUBA </t>
  </si>
  <si>
    <t xml:space="preserve">Sede 25-SEDE TEQUENDAMA </t>
  </si>
  <si>
    <t>SEDE</t>
  </si>
  <si>
    <t>CARGO</t>
  </si>
  <si>
    <t>CEDULA</t>
  </si>
  <si>
    <t>NOMBRE DEL EMPLEADO</t>
  </si>
  <si>
    <t xml:space="preserve">FEC ING </t>
  </si>
  <si>
    <t>ZONAS</t>
  </si>
  <si>
    <t>CADE LA VICTORIA</t>
  </si>
  <si>
    <t>OPERARIA DE CAFETERIA</t>
  </si>
  <si>
    <t>PESTANA HURTADO MARELIS</t>
  </si>
  <si>
    <t>ZONA CENTRO</t>
  </si>
  <si>
    <t>ROJAS TORRES GREYDI NIVARDO</t>
  </si>
  <si>
    <t>TREMONT YERUBBYANNIS PATRICIA</t>
  </si>
  <si>
    <t>SUPERCADE 20 DE JULIO</t>
  </si>
  <si>
    <t>CATUCHE PIAMBA LUZ MARINA</t>
  </si>
  <si>
    <t xml:space="preserve">CIFUENTES MARTINEZ DIANA MARIA </t>
  </si>
  <si>
    <t xml:space="preserve">FLOREZ CONTRERAS ELENA MARIA </t>
  </si>
  <si>
    <t>GUERRERO BETANCOURTH PAOLA ANDREA</t>
  </si>
  <si>
    <t>MEDINA CASTRO PEDRO ANTONIO</t>
  </si>
  <si>
    <t>ORTIZ PANESSO LAURA YURANIS</t>
  </si>
  <si>
    <t>ZAPATA CAMACHO NUBIA AMPARO</t>
  </si>
  <si>
    <t>CENTRO DE ENCUENTRO RAFAEL URIBE URIBE</t>
  </si>
  <si>
    <t>ARAQUE SILVA MIRYAM</t>
  </si>
  <si>
    <t>LOZANO MANRIQUE JAIDY</t>
  </si>
  <si>
    <t>MADRIGAL DIAZ LUIS ENRIQUE</t>
  </si>
  <si>
    <t>CASTRO VALLECILLA ANYI PATRICIA</t>
  </si>
  <si>
    <t xml:space="preserve">CENTRO MEMORIA </t>
  </si>
  <si>
    <t>CERQUERA PARRA GINA ALEJANDRA</t>
  </si>
  <si>
    <t xml:space="preserve">LADINO ARDILA DAMARIS </t>
  </si>
  <si>
    <t xml:space="preserve">LOZANO ORTEGA ANGELA VIVIANA </t>
  </si>
  <si>
    <t>ORTIZ ORTEGA TIVISAY KATERINE</t>
  </si>
  <si>
    <t>RODRIGUEZ ALVAREZ JHON EDISON</t>
  </si>
  <si>
    <t>JARDINERO</t>
  </si>
  <si>
    <t>SANDOVAL PRENS YONATAN JAVIER</t>
  </si>
  <si>
    <t>TORRES ANGEL JOSE MANUEL</t>
  </si>
  <si>
    <t>TEQUENDAMA</t>
  </si>
  <si>
    <t>CARDENAS SIERRA ANGELA VIVIANA</t>
  </si>
  <si>
    <t>IGLESIAS BARRIOS YERIBETH</t>
  </si>
  <si>
    <t>SUPERCADE CAD 30</t>
  </si>
  <si>
    <t>ALARCON RODRIGUEZ NOHORA EDITH</t>
  </si>
  <si>
    <t>BRICEÑO MEZA YIBEIXY</t>
  </si>
  <si>
    <t xml:space="preserve">CAMARGO ALBA BLANCA ESTRELLA </t>
  </si>
  <si>
    <t>MARTINEZ CICHACA JOSEFINA</t>
  </si>
  <si>
    <t xml:space="preserve">MONTOYA HERNANDEZ PAOLA ANDREA </t>
  </si>
  <si>
    <t>OROZCO MEDINA MARTHA ROCIO</t>
  </si>
  <si>
    <t xml:space="preserve">RAMIREZ PALACIOS LUZ MAYERLY </t>
  </si>
  <si>
    <t>RODRIGUEZ FORERO LUZ AURORA</t>
  </si>
  <si>
    <t>SUAREZ CUCAITA BENJAMIN</t>
  </si>
  <si>
    <t>PEREIRA CAMPOS ANYUL STEFANNY</t>
  </si>
  <si>
    <t>BENAVIDES NAVARRO YESENIA</t>
  </si>
  <si>
    <t>SUPERCADE CALLE 13</t>
  </si>
  <si>
    <t xml:space="preserve">BARBOSA HERRERA DIANA MILENA </t>
  </si>
  <si>
    <t xml:space="preserve">CAMARGO HERNANDEZ LUISA FERNANDA </t>
  </si>
  <si>
    <t>CUADROS  VALDERRAMA FRANCEID</t>
  </si>
  <si>
    <t>GARZON FLOREZ SANDRA PATRICIA</t>
  </si>
  <si>
    <t>SUPERVISOR</t>
  </si>
  <si>
    <t>AREVALO CASTELLANOS CRISTIAN ARLEY</t>
  </si>
  <si>
    <t>CADE LA GAITANA</t>
  </si>
  <si>
    <t>ROJAS OBANDO LUIS ALFREDO</t>
  </si>
  <si>
    <t>ZONA NORTE</t>
  </si>
  <si>
    <t>GOMEZ RODRIGUEZ MARISOL</t>
  </si>
  <si>
    <t>HERNANDEZ VARGAS AURIS ESTELLA</t>
  </si>
  <si>
    <t>CADE SERVITA</t>
  </si>
  <si>
    <t>GIRALDO LOPEZ LUZ ESTELLA</t>
  </si>
  <si>
    <t>DIAZ RIVERA LORENA PATRICIA</t>
  </si>
  <si>
    <t>CENTRO DE ENCUENTRO CHAPINERO</t>
  </si>
  <si>
    <t>REY PARDO YUDI JASBLEIDI</t>
  </si>
  <si>
    <t xml:space="preserve">ROMERO CARO YONATHAN </t>
  </si>
  <si>
    <t>SUAREZ PULIDO MADYURI</t>
  </si>
  <si>
    <t>RODRIGUEZ BERNAL FLOR MARINA</t>
  </si>
  <si>
    <t>CENTRO DE ENCUENTRO SUBA</t>
  </si>
  <si>
    <t>BERMUDEZ MARTINEZ JENNY KIMBERLY</t>
  </si>
  <si>
    <t>CARDENAS FALON NELSY XIOMARA</t>
  </si>
  <si>
    <t>SUPERCADE ENGATIVA</t>
  </si>
  <si>
    <t>ALVAREZ ALVAREZ YENI MARITZA</t>
  </si>
  <si>
    <t>PORTELA CANIZALES DIANA MILENA</t>
  </si>
  <si>
    <t>GOMEZ MARTHA RUBIELA</t>
  </si>
  <si>
    <t>QUELAL RUIZ DIEGO MARIN</t>
  </si>
  <si>
    <t>QUINTERO YENNY KATHERINE</t>
  </si>
  <si>
    <t>SUPERCADE SOCIAL</t>
  </si>
  <si>
    <t xml:space="preserve">FLOREZ  LUZ MILA </t>
  </si>
  <si>
    <t>GARCIA FONSECA SANDRA LILIANA</t>
  </si>
  <si>
    <t xml:space="preserve">SUPERCADE SUBA </t>
  </si>
  <si>
    <t xml:space="preserve">GUERRERO CHISABA ADRIANA ROCIO </t>
  </si>
  <si>
    <t>JARAMILLO TOBON SIRLEY ADRIANA</t>
  </si>
  <si>
    <t>TAPIERO GONZALEZ YULY ANDREA</t>
  </si>
  <si>
    <t>TORRES GIRALDO JAIRO HERNAN</t>
  </si>
  <si>
    <t>VELAZQUEZ ALVAREZ YULIS YUNITH</t>
  </si>
  <si>
    <t>GOMEZ SANCHEZ ANDERSON</t>
  </si>
  <si>
    <t>GARCIA ROJAS ROSALBA</t>
  </si>
  <si>
    <t>ZAMORA QUINTERO AMALIA</t>
  </si>
  <si>
    <t>SANCHEZ GONZALEZ ANGELA IVONNE</t>
  </si>
  <si>
    <t>INFANTE CASTRO DANIEL</t>
  </si>
  <si>
    <t>MANZANA LIEVANO</t>
  </si>
  <si>
    <t>FULA VALBUENA YANETH ESPERANZA</t>
  </si>
  <si>
    <t>SEDES CENTRALES</t>
  </si>
  <si>
    <t>ANGULO GARCIA MAIRA LICETH</t>
  </si>
  <si>
    <t>ARIAS JIMENEZ YEIMI ANDREA</t>
  </si>
  <si>
    <t>ASPRILLA LONDOÑO ROSAURA</t>
  </si>
  <si>
    <t>BARRETO PEREZ MARIA</t>
  </si>
  <si>
    <t>BEDOYA GUZMAN DAISSY</t>
  </si>
  <si>
    <t>BENAVIDES ALEXANDRA</t>
  </si>
  <si>
    <t>BERMUDEZ HIGUITA LUZ MARABEDY</t>
  </si>
  <si>
    <t>BERNAL PARRA NOHORA ESTELLA</t>
  </si>
  <si>
    <t xml:space="preserve">CAMPOS CARDOSO JULIANA PAOLA </t>
  </si>
  <si>
    <t>CARRILLO ESPINOSA LAURA MARCELA</t>
  </si>
  <si>
    <t>CASTELLANOS SARMIENTO ANGUIE LIZETH</t>
  </si>
  <si>
    <t>CASTRO GUTIEREZ RUTH MARINELA</t>
  </si>
  <si>
    <t>CHAPARRO MORA GLORIA EZPERANZA</t>
  </si>
  <si>
    <t>CORTES MURCIA DIOMAR</t>
  </si>
  <si>
    <t>DE LA CRUZ RIVERA SOMARY</t>
  </si>
  <si>
    <t>HURTADO PRADA SERGIO ALEXANDER</t>
  </si>
  <si>
    <t>LEON ESCOBAR LAYDY JOANA</t>
  </si>
  <si>
    <t xml:space="preserve">LOAIZA PERDOMO MARITZA </t>
  </si>
  <si>
    <t>OPERARIO DE ASEO</t>
  </si>
  <si>
    <t xml:space="preserve">LOPEZ DORIA PEDRO ANTONIO </t>
  </si>
  <si>
    <t>NUÑEZ GARCIA YULI LEYDI</t>
  </si>
  <si>
    <t xml:space="preserve">PALMED HUERTA MARIA FERNANDA </t>
  </si>
  <si>
    <t>PUENTES ROSA</t>
  </si>
  <si>
    <t>RAMIREZ EPEIYU YENIS DEL CARMEN</t>
  </si>
  <si>
    <t>RAMIREZ TORRES PAOLA ANDREA</t>
  </si>
  <si>
    <t>REVOLLO MERCADO CINDY</t>
  </si>
  <si>
    <t xml:space="preserve">RUNZA  SEGURA AURORA </t>
  </si>
  <si>
    <t>RUSSI MORENO MARGARET</t>
  </si>
  <si>
    <t xml:space="preserve">SACRISTAN GONZALES ROSA ELVIRA </t>
  </si>
  <si>
    <t>SOTO MERCEDEZ</t>
  </si>
  <si>
    <t>SUSPES LOPEZ DEICY</t>
  </si>
  <si>
    <t>TIBAQUIRA MARIA ISABEL</t>
  </si>
  <si>
    <t>TRIVIÑO SUAREZ LUZ HEYDI</t>
  </si>
  <si>
    <t>VELASCO RODRIGUEZ LADY KARINA</t>
  </si>
  <si>
    <t>VILORIA JAKELINE DEL CARMEN</t>
  </si>
  <si>
    <t>OPERARIO DE MANTENIMIENTO</t>
  </si>
  <si>
    <t>ACEVEDO BOHORQUEZ SAMUEL DAVID</t>
  </si>
  <si>
    <t>ALARCON MARINO JULIO CESAR</t>
  </si>
  <si>
    <t xml:space="preserve">FUENTES BALDOVINO JORGE LUIS </t>
  </si>
  <si>
    <t>GIRALDO CARRILLO JAIRO ALFONSO</t>
  </si>
  <si>
    <t xml:space="preserve">GOMEZ VIVERO CARLOS MARIO </t>
  </si>
  <si>
    <t xml:space="preserve">MORALES CHAVEZ JOSE DAVID </t>
  </si>
  <si>
    <t xml:space="preserve">PULIDO GONZALES BERTULIO </t>
  </si>
  <si>
    <t xml:space="preserve">RINCON ROJAS PEDRO ANTONIO </t>
  </si>
  <si>
    <t>TORRES CASTRO JERSON ESTIVEN</t>
  </si>
  <si>
    <t xml:space="preserve">VILLAREAL DAYRO JOSE </t>
  </si>
  <si>
    <t>CITA MARTINEZ ORLANDO</t>
  </si>
  <si>
    <t>SEDE ALTERNA RESTREPO</t>
  </si>
  <si>
    <t xml:space="preserve">AVILA ADRIANA  MILENA </t>
  </si>
  <si>
    <t xml:space="preserve">TOCA RINCON DIANA CAROLINA </t>
  </si>
  <si>
    <t>ARCHIVO DISTRITAL</t>
  </si>
  <si>
    <t>ALFONSO YENNIFER</t>
  </si>
  <si>
    <t xml:space="preserve">BEDOLLA ALVARES SANDRA MILENA </t>
  </si>
  <si>
    <t>BOCANEGRA YESIKA</t>
  </si>
  <si>
    <t>GOMEZ LEMUS ROSIRIS MARILIS</t>
  </si>
  <si>
    <t xml:space="preserve">GOMEZ OQUENDO LUNA VALENTINA </t>
  </si>
  <si>
    <t>GUALLARA  MOSCOSO  MARIS MELDA</t>
  </si>
  <si>
    <t>HIDALGO LOPEZ MARIA FERNANDA</t>
  </si>
  <si>
    <t>MARROQUIN GALEANO ELIZABETH</t>
  </si>
  <si>
    <t>MURILLO MANRIQUE LAURA VANESA</t>
  </si>
  <si>
    <t xml:space="preserve">ORJUELA DELGADILLO YIZETH PAOLA </t>
  </si>
  <si>
    <t>PERALTA MARIA SANDRA</t>
  </si>
  <si>
    <t>RAMIREZ MENDEZ OLGA LUCIA</t>
  </si>
  <si>
    <t>CAICEDO EDGAR</t>
  </si>
  <si>
    <t xml:space="preserve">BOSCAN GAMARRA ANGEL ARMANDO </t>
  </si>
  <si>
    <t>UMAÑA SANCHEZ JHON FREDY</t>
  </si>
  <si>
    <t>VILLAREAL ROYER JULIO ABEL</t>
  </si>
  <si>
    <t>IMPRENTA</t>
  </si>
  <si>
    <t>BAENA FONTALVO YORBIS JOSE</t>
  </si>
  <si>
    <t>RUBIO HERRERA WILLIAM ALEJANDRO</t>
  </si>
  <si>
    <t>CHIPATECUA CUBILLOS CESAR ARTURO</t>
  </si>
  <si>
    <t>LOPEZ SANCHEZ MARIA DEL PILAR</t>
  </si>
  <si>
    <t>TURMEQUE BERNAL HEYDI PAOLA</t>
  </si>
  <si>
    <t>SUPERCADE AMERICAS</t>
  </si>
  <si>
    <t>BUITRAGO BOBADILLA ANA ODILIA</t>
  </si>
  <si>
    <t>ZONA  SUR</t>
  </si>
  <si>
    <t>GOMEZ ORTIZ GERALDINE</t>
  </si>
  <si>
    <t>LARA PINZON DIANA MARCELA</t>
  </si>
  <si>
    <t>VARGAS NIÑO YANETH PATRICIA</t>
  </si>
  <si>
    <t>AREVALO MEDINA MARIA GLADIS</t>
  </si>
  <si>
    <t>SUPERCADE BOSA</t>
  </si>
  <si>
    <t>NAVARRO ARRIETA LICENIA</t>
  </si>
  <si>
    <t>LOPEZ GUTIERREZ LUZ MERY</t>
  </si>
  <si>
    <t>PANCHE SERNA ADRIANA MARIA</t>
  </si>
  <si>
    <t>VALDERRAMA CABRERA NATALY</t>
  </si>
  <si>
    <t xml:space="preserve">ORTIZ DIAZ BELLAMIRA </t>
  </si>
  <si>
    <t>RAMIREZ PERDOMO ANGELA</t>
  </si>
  <si>
    <t>SUPERCADE MANITAS</t>
  </si>
  <si>
    <t>FUQUENE  CAÑON SANDRA YAMILE</t>
  </si>
  <si>
    <t>MUÑOZ QUINTERO GLORIA ESPERANZA</t>
  </si>
  <si>
    <t>ARDILA PULIDO JEIMMY CAROLINA</t>
  </si>
  <si>
    <t xml:space="preserve">OPERARIA DE ASEO Y CAFETERIA </t>
  </si>
  <si>
    <t>ALARCON URA MINI JOHANA</t>
  </si>
  <si>
    <t>ROMERO ROMERO SONIA EMILCE</t>
  </si>
  <si>
    <t>BOTIA AVILA MARIA CONSUELO</t>
  </si>
  <si>
    <t xml:space="preserve">OPERARIO DE MANTENIMIENTO </t>
  </si>
  <si>
    <t>PERALTA GUTIERREZ OSCAR HUMBERTO</t>
  </si>
  <si>
    <t>PEÑA CUELLAR JAIRO ALEXIS</t>
  </si>
  <si>
    <t>RAMIREZ GUZMAN ANGIE CAROLINA</t>
  </si>
  <si>
    <t>ULLOA ACOSTA DIANA PATRICIA</t>
  </si>
  <si>
    <t>CADE LOS LUCEROS</t>
  </si>
  <si>
    <t xml:space="preserve">PUENTES CORREDOR DORA </t>
  </si>
  <si>
    <t>Centro Local de Atención a Víctimas CLAV Bosa</t>
  </si>
  <si>
    <t>LOZANO OCHOA GLADYS STELLA</t>
  </si>
  <si>
    <t xml:space="preserve"> OPERARIA DE ASEO Y CAFETERIA </t>
  </si>
  <si>
    <t>LEON GLORIA ESPERANZA</t>
  </si>
  <si>
    <t>LONDOÑO VILLEGAS EDILSON</t>
  </si>
  <si>
    <t>Centro Local de Atención a Víctimas CLAV Ciudad Bolivar</t>
  </si>
  <si>
    <t>LOPEZ ALDANA KAREN YULIE</t>
  </si>
  <si>
    <t>CANABRIA MACHUCA MIGUEL ANTONIO</t>
  </si>
  <si>
    <t>MALDONADO GUTIERREZ JESSICA ANDREA</t>
  </si>
  <si>
    <t>Centro Local de Atención a Víctimas CLAV Patio Bonito</t>
  </si>
  <si>
    <t>ALVAREZ AGURRE ERIKA LILIANA</t>
  </si>
  <si>
    <t>RAMOS BUITRAGO DORIS  JANNETH</t>
  </si>
  <si>
    <t>CADE PATIO BONITO</t>
  </si>
  <si>
    <t>HERNANDEZ LUNA MARIBEL</t>
  </si>
  <si>
    <t>ZONA SUR</t>
  </si>
  <si>
    <t>DAVID STEVEN MARTIN</t>
  </si>
  <si>
    <t>correo</t>
  </si>
  <si>
    <t>myprada@alcaldiabogota.gov.co</t>
  </si>
  <si>
    <t>RECURSO HUMANO</t>
  </si>
  <si>
    <t>OBSERVACIONES</t>
  </si>
  <si>
    <t>INSUMOS</t>
  </si>
  <si>
    <t>MAQUINARIA</t>
  </si>
  <si>
    <t xml:space="preserve">PENDIENTE TURNO DE 8 HORAS Y UN TURNO DE MEDIO DÍA </t>
  </si>
  <si>
    <t>En el periodo informado no fueron entregados insumos.</t>
  </si>
  <si>
    <t>En el periodo informado no se ha entregado maquinaria</t>
  </si>
  <si>
    <t xml:space="preserve">EL DIA 18-03-2024 NO SE CONTÓ CON LA OPERARIA EN EL PUNTO </t>
  </si>
  <si>
    <t>No se recibio pedido mes de marzo por cierre de CE Patio Bonito</t>
  </si>
  <si>
    <t>NO HAN RELIZADO LA PRIMERA ENTREGA DE INSUMOS</t>
  </si>
  <si>
    <t>No se contó en el periodo con los equipos completos para la actividades de aseo y mantenimiento</t>
  </si>
  <si>
    <t>En el ítem de Recurso Humano se marca como no cumplido, debido a que el personal no estuvo completo durante el periodo 
reportado: 18 al 31 de marzo, solo se cuenta con el personal de aseo y cafetería y nos falta el todero.
En el ítem maquinaria se marca como no cumplido, debido a que nos e entrego la maquinaria durante el periodo.
El 21 de marzo ingresaron tres carros exprimidores de 35 litros, tres hornos microondas, una bandeja de acero inoxidable, 2 
grecas para bebidas calientes.
El 04-04-2024 ingresan las brilladoras
11 de abril ingresaron las escaleras de 3 pasos y los carros</t>
  </si>
  <si>
    <t>Se tiene pendiente la entrega de una aspiradora, un horno microondas, tres baldes, una extensión.</t>
  </si>
  <si>
    <t>No cumplio</t>
  </si>
  <si>
    <t>no cumplio</t>
  </si>
  <si>
    <t>SE REGISTRA COMO NO CUMPLE EN LA CATEGORIA DE RECURSO HUMANO DADO QUE EL
NUMERO DE SERVIDORES EN EL MES DE MARZO FUE EL SIGUIENTE: 18 de marzo fueron 7 operarios y 1 mantenimiento, el 19 de marzo fueron 8 operarios y 1 mantenimiento y del 20 al 22 fueron 9 iperarios y 1 manteiento</t>
  </si>
  <si>
    <t>Se requieren unos insumos y no llegaron. Enviaron el listado</t>
  </si>
  <si>
    <t>Se reciben insumos el día 11 de Abril/2024</t>
  </si>
  <si>
    <t>Se cuenta con: Una(1) Greca, UNA (1) Estufa, un(1) horno micro ondas y una(1) lavabrilladora</t>
  </si>
  <si>
    <t>Se cuenta con un operario de mantenimiento, pero es compartido con el CADE de los luceros</t>
  </si>
  <si>
    <t xml:space="preserve">En el cumplido certifican a 8 operarios de aseo y cafeteria; pero aquí en la matriz solo hay 5. Ademas dice: En el ítem de Recurso Humano se marca como no cumplido, debido a que el personal no estuvo 
completo durante el periodo reportado: 18 al 31 de marzo, presentando las siguientes novedades: 
- 18-03-2024: Solo atienden la operación con 3 colaboradoras en la jornada de apertura y con 2 colaboradoras en la jornada 
de cierre.
- 19-03-2024: Solo atienden la operación con 3 colaboradoras en la jornada de apertura y con 2 colaboradoras en la jornada 
de cierre.
- 20-03-2024: Solo atienden la operación con 3 colaboradoras en la jornada de apertura y con 3 colaboradoras en la jornada
de cierre.
- 21-03-2024: Solo atienden la operación con 4 colaboradoras en la jornada de apertura y con 3 colaboradoras en la jornada 
de cierre.
- 22-03-2024: Solo atienden la operación con 4 colaboradoras en la jornada de apertura y con 3 colaboradoras en la jornada 
de cierre.
- 23-03-2024: Solo atienden la operación con 8 colaboradoras en jornada única.
- 26-03-2024: Solo atienden la operación con 4 colaboradoras en la jornada de apertura y con 4 colaboradoras en la jornada 
de cierre.
- 27-03-2024: Solo atienden la operaciòn con 4 colaboradoras en la jornada de apertura y con 4 colaboradoras en la jornada 
de cierre.
NOTA: Desde el 18-03-2024, no se ha contado con el personal completo, y al 31-03-2024, no se contó con los 2 operarios de 
mantenimiento. </t>
  </si>
  <si>
    <t>NO SE CONTÓ EN EL PERIODO CON LOS EQUIPOS COMPLETOS PARA LA ACTIVIDADES DE ASEO Y MANTENIMIENTO</t>
  </si>
  <si>
    <t>En el ítem de Recurso Humano se marca como no cumplido, debido a que el personal no estuvo completo durante el periodo 
reportado: 18 al 31 de marzo, solo se cuenta con el personal de aseo y cafetería y faltan los dos toderos.
En el ítem maquinaria se marca como no cumplido, debido a que nos e entrego la maquinaria durante el periodo:.
El 26 de marzo ingresaron tres carros exprimidores de 35 litros, tres hornos microondas, una bandeja de acero inoxidable, 2 
grecas para bebidas calientes. 
El 14-04-2024 ingresan dos carros de bebidas, 1 escalera metálica de dos pasos, y una bandeja de acero inoxidable.</t>
  </si>
  <si>
    <t>En el cumplido dice 3 operarios, 1 mantenimiento y 1 jardinero; pero aquí en la base solo relacionan 2 operarias y 1 jardinero. Nota: Acorde a la asignación del centro de Encuentro Bosa no se cumple porque hace falta un operario/a 
para aseo y cafetería y un operario de mantenimiento.</t>
  </si>
  <si>
    <t>No aplica para este período (inicio de contrato)</t>
  </si>
  <si>
    <t>El día 26 de marzo de 2024 Se recibió:
 Greca de 120 tintos
 Carro exprimidor de 35 litros
 Horno microonda tipo industrial
 Lavadora de Alfombras</t>
  </si>
  <si>
    <t xml:space="preserve"> El jardinero realizó labores de riego, poda, cuidado de las huertas y apoyo en labores de 
aseo y mantenimiento en general en el C.E. Bosa.</t>
  </si>
  <si>
    <t>2 greca, dos hornos, lavabrilladora y demas equipos para el aseo</t>
  </si>
  <si>
    <t>pendiente la entrega de herramientas para jardineria</t>
  </si>
  <si>
    <t>se recibe maquinaria el dia 20 y 21 de marzo de 2024, quedando pendiente carro reparto de café</t>
  </si>
  <si>
    <t>En el cumplido se certifican 12 operarios de mantimiento y aquí en la matriz hay 10. 
Observaciones: El 18 de marzo 11 operarios de mantenimiento, 1 jardinero y 30 operarios de aseo. El 20 de marzo ingresaron 3 operarios de aseo y el 23 de marzo ingresaron 1 operario de aseo y 1 operario de mantenimiento. 
Se recibe maquinaria el dia 20 y 21 de marzo quedando pendiente mangueras, hidrolavadoras, carros reparto cafe</t>
  </si>
  <si>
    <t>En el cumplido solo certifican 1 operario de mantenimiento; pero aquí en la matriz hay 2 operarios de aseo y 1 de mantenimiento. 
Observaciones: El operario de mantenimiento presta sus servicios los dias: Lunes, Miercoles y viernes</t>
  </si>
  <si>
    <t>para el mes de marzo no se solicitaron insumos</t>
  </si>
  <si>
    <t>no han entregado</t>
  </si>
  <si>
    <t>AL DÍA 11 DE ABRIL DE 2024 No ha sido asignado segundo todero para la sede. Adicionalmente está pendiente el suministro de papeleras para los baños.</t>
  </si>
  <si>
    <t>Para el periodo comprendido entre el 18 al 31 de marzo el 
trabajo se realizó con la maquinaria de la empresa 
SERVILIMPIEZA</t>
  </si>
  <si>
    <t>▪ Los días 18 y 19 la empresa prestó sus servicios con 4 operarios y uno de mantenimiento
▪ El 20 y 21 de marzo se prestó el servicio con 5 operarias de aseo y un operario de mantenimiento
▪ A partir del 22 la entidad presto sus servicios con las 8 operaria de aseo y los dos operarios de 
mantenimiento.</t>
  </si>
  <si>
    <t xml:space="preserve">entrega </t>
  </si>
  <si>
    <t>1 CE Bosa</t>
  </si>
  <si>
    <t>CE Bosa</t>
  </si>
  <si>
    <t>CE Ciudad Bolivar</t>
  </si>
  <si>
    <t>CEPILLO DURO</t>
  </si>
  <si>
    <t>CEPILLO SUAVE</t>
  </si>
  <si>
    <t>PORTA PAD</t>
  </si>
  <si>
    <t>CADE Luceros</t>
  </si>
  <si>
    <t>Super CADE Manitas</t>
  </si>
  <si>
    <t>CE Chapinero</t>
  </si>
  <si>
    <t>Tequendama</t>
  </si>
  <si>
    <t>Centro memoria</t>
  </si>
  <si>
    <t>Super CADE Calle 13</t>
  </si>
  <si>
    <t>Imprenta</t>
  </si>
  <si>
    <t>CEPILLO DURO 17"</t>
  </si>
  <si>
    <t>CEPILLO SUAVE 17"</t>
  </si>
  <si>
    <t>PORTA PAD 17"</t>
  </si>
  <si>
    <t>Super CADE CRA 30</t>
  </si>
  <si>
    <t>Restrepo</t>
  </si>
  <si>
    <t>Lievano</t>
  </si>
  <si>
    <t>Archivo</t>
  </si>
  <si>
    <t>Valor unitario</t>
  </si>
  <si>
    <t>Valor a pagar marzo</t>
  </si>
  <si>
    <t>Valor dia</t>
  </si>
  <si>
    <t>Valor dias de marzo</t>
  </si>
  <si>
    <t>CADE La Victoria</t>
  </si>
  <si>
    <t>Super CADE Americas</t>
  </si>
  <si>
    <t>Super CADE Bosa</t>
  </si>
  <si>
    <t>RIPE JORGE ANDRES</t>
  </si>
  <si>
    <t>Pago seguridad social</t>
  </si>
  <si>
    <t>BECERRA VALENCIA YULILEIDI</t>
  </si>
  <si>
    <t>CHAMORRO OSPINO EMILI PAOLA</t>
  </si>
  <si>
    <t>CUERVO CONVERS ANGEL EDUARDO</t>
  </si>
  <si>
    <t>DIAZ BUITRAGO JOSE FERNANDO</t>
  </si>
  <si>
    <t>MARIN OCAMPO YAMILE</t>
  </si>
  <si>
    <t>MARTINEZ HERNANDEZ MARITZA</t>
  </si>
  <si>
    <t>PALACIOS ESCOBAR LEIDY JOHANNA</t>
  </si>
  <si>
    <t>SOLANO ANAYA LUZ ESTELA</t>
  </si>
  <si>
    <t>1 en ing y 12 en sln OJO</t>
  </si>
  <si>
    <t>VICENTES AVILA JOSE MARCELO</t>
  </si>
  <si>
    <t>1 ing y ret</t>
  </si>
  <si>
    <t>13; pero porque le pagan ARL 6,960% si dice que es operario de aseo y cafeteria?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</si>
  <si>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</si>
  <si>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</si>
  <si>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</si>
  <si>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</si>
  <si>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</si>
  <si>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</si>
  <si>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</si>
  <si>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</si>
  <si>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</si>
  <si>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</si>
  <si>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</si>
  <si>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</si>
  <si>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</si>
  <si>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</si>
  <si>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</si>
  <si>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</si>
  <si>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</si>
  <si>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</si>
  <si>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</si>
  <si>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</si>
  <si>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</si>
  <si>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</si>
  <si>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</si>
  <si>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</si>
  <si>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</si>
  <si>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En el cumplido dice 3 operarios, 1 mantenimiento y 1 jardinero; pero aquí en la base solo relacionan 2 operarias y 1 jardinero. Nota: Acorde a la asignación del centro de Encuentro Bosa no se cumple porque hace falta un operario/a para aseo y cafetería y un operario de mantenimiento.</t>
  </si>
  <si>
    <t xml:space="preserve">En el cumplido certifican a 8 operarios de aseo y cafeteria; pero aquí en la matriz solo hay 5. Ademas dice: En el ítem de Recurso Humano se marca como no cumplido, debido a que el personal no estuvo completo durante el periodo reportado: 18 al 31 de marzo, presentando las siguientes novedades: 
- 18-03-2024: Solo atienden la operación con 3 colaboradoras en la jornada de apertura y con 2 colaboradoras en la jornada 
de cierre.
- 19-03-2024: Solo atienden la operación con 3 colaboradoras en la jornada de apertura y con 2 colaboradoras en la jornada 
de cierre.
- 20-03-2024: Solo atienden la operación con 3 colaboradoras en la jornada de apertura y con 3 colaboradoras en la jornada
de cierre.
- 21-03-2024: Solo atienden la operación con 4 colaboradoras en la jornada de apertura y con 3 colaboradoras en la jornada 
de cierre.
- 22-03-2024: Solo atienden la operación con 4 colaboradoras en la jornada de apertura y con 3 colaboradoras en la jornada 
de cierre.
- 23-03-2024: Solo atienden la operación con 8 colaboradoras en jornada única.
- 26-03-2024: Solo atienden la operación con 4 colaboradoras en la jornada de apertura y con 4 colaboradoras en la jornada 
de cierre.
- 27-03-2024: Solo atienden la operaciòn con 4 colaboradoras en la jornada de apertura y con 4 colaboradoras en la jornada 
de cierre.
NOTA: Desde el 18-03-2024, no se ha contado con el personal completo, y al 31-03-2024, no se contó con los 2 operarios de 
mantenimiento. </t>
  </si>
  <si>
    <t>SE REGISTRA COMO NO CUMPLE EN LA CATEGORIA DE RECURSO HUMANO DADO QUE EL NUMERO DE SERVIDORES EN EL MES DE MARZO FUE EL SIGUIENTE: 18 de marzo fueron 7 operarios y 1 mantenimiento, el 19 de marzo fueron 8 operarios y 1 mantenimiento y del 20 al 22 fueron 9 iperarios y 1 manteiento</t>
  </si>
  <si>
    <t>En el ítem de Recurso Humano se marca como no cumplido, debido a que el personal no estuvo completo durante el periodo reportado: 18 al 31 de marzo, solo se cuenta con el personal de aseo y cafetería y nos falta el todero.
En el ítem maquinaria se marca como no cumplido, debido a que nos e entrego la maquinaria durante el periodo.
El 21 de marzo ingresaron tres carros exprimidores de 35 litros, tres hornos microondas, una bandeja de acero inoxidable, 2 
grecas para bebidas calientes.
El 04-04-2024 ingresan las brilladoras
11 de abril ingresaron las escaleras de 3 pasos y los carros</t>
  </si>
  <si>
    <t>▪ Los días 18 y 19 la empresa prestó sus servicios con 4 operarios y uno de mantenimiento
▪ El 20 y 21 de marzo se prestó el servicio con 5 operarias de aseo y un operario de mantenimiento
▪ A partir del 22 la entidad presto sus servicios con las 8 operaria de aseo y los dos operarios de mantenimiento.</t>
  </si>
  <si>
    <t>Hace falta una operaria</t>
  </si>
  <si>
    <t>Total Dias a pagar</t>
  </si>
  <si>
    <t>Valor total</t>
  </si>
  <si>
    <t>TOTAL</t>
  </si>
  <si>
    <t xml:space="preserve">TOTAL    </t>
  </si>
  <si>
    <t>sedes</t>
  </si>
  <si>
    <t>O21202020070373122</t>
  </si>
  <si>
    <t> O21202020070373230</t>
  </si>
  <si>
    <t> O21202020080585330</t>
  </si>
  <si>
    <t> Servicios de arrendamiento o de alquiler de maquinaria y equipo de construcción sin operario</t>
  </si>
  <si>
    <t> Servicios de arrendamiento sin opción de compra de muebles y otros aparatos domésticos</t>
  </si>
  <si>
    <t> Servicios de limpieza general</t>
  </si>
  <si>
    <t>MANZANA LIEVANO - 4233100</t>
  </si>
  <si>
    <t>Archivo - 4213000</t>
  </si>
  <si>
    <t>Imprenta - 4211200</t>
  </si>
  <si>
    <t>SC Américas - 4222120</t>
  </si>
  <si>
    <t>SC 20 Julio - 4222124</t>
  </si>
  <si>
    <t>SC Bosa - 4222122</t>
  </si>
  <si>
    <t>SC Calle 13 - 4222125</t>
  </si>
  <si>
    <t>SC Engativa - 4222126</t>
  </si>
  <si>
    <t>SC Manitas - 4222138</t>
  </si>
  <si>
    <t>SC Social - 4222135</t>
  </si>
  <si>
    <t>SC Suba - 4222121</t>
  </si>
  <si>
    <t>CAD - 4222119</t>
  </si>
  <si>
    <t>C Gaitana - 4222113</t>
  </si>
  <si>
    <t>C La Victoria - 4222104</t>
  </si>
  <si>
    <t>C Luceros - 4222127</t>
  </si>
  <si>
    <t>C Patio Bonito - 4222109</t>
  </si>
  <si>
    <t>C Servitá - 4222102</t>
  </si>
  <si>
    <t>CE Bosa - 4123002</t>
  </si>
  <si>
    <t>CE Chapinero - 4123005</t>
  </si>
  <si>
    <t>CE Ciudad Bolivar - 4123001</t>
  </si>
  <si>
    <t>CE Patio Bonito - 4123004</t>
  </si>
  <si>
    <t>CE Rafael Uribe Uribe - 4123010</t>
  </si>
  <si>
    <t>CE Suba - 4123007</t>
  </si>
  <si>
    <t>CMPR - 4121000</t>
  </si>
  <si>
    <t>Tequendama - 4120000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</si>
</sst>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&quot;$&quot;\ #,##0.00"/>
    <numFmt numFmtId="166" formatCode="dd/mm/yyyy;@"/>
    <numFmt numFmtId="167" formatCode="_-&quot;$&quot;\ * #,##0_-;\-&quot;$&quot;\ * #,##0_-;_-&quot;$&quot;\ * &quot;-&quot;??_-;_-@_-"/>
    <numFmt numFmtId="168" formatCode="_-* #,##0_-;\-* #,##0_-;_-* &quot;-&quot;??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sz val="10"/>
      <name val="Verdana   "/>
      <charset val="134"/>
    </font>
    <font>
      <b/>
      <sz val="12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Inherit"/>
    </font>
    <font>
      <sz val="11"/>
      <color rgb="FF242424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rgb="FFE6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5F37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22" fillId="0" borderId="0"/>
    <xf numFmtId="0" fontId="25" fillId="0" borderId="0"/>
  </cellStyleXfs>
  <cellXfs count="269">
    <xf numFmtId="0" fontId="0" fillId="0" borderId="0" xfId="0"/>
    <xf numFmtId="9" fontId="0" fillId="0" borderId="0" xfId="0" applyNumberFormat="1"/>
    <xf numFmtId="164" fontId="8" fillId="0" borderId="3" xfId="0" applyNumberFormat="1" applyFont="1" applyBorder="1" applyAlignment="1" applyProtection="1">
      <alignment horizontal="center" vertical="center" wrapText="1"/>
      <protection hidden="1"/>
    </xf>
    <xf numFmtId="165" fontId="0" fillId="0" borderId="3" xfId="0" applyNumberFormat="1" applyBorder="1"/>
    <xf numFmtId="44" fontId="11" fillId="0" borderId="0" xfId="1" applyFont="1" applyFill="1" applyBorder="1"/>
    <xf numFmtId="44" fontId="0" fillId="0" borderId="0" xfId="1" applyFont="1"/>
    <xf numFmtId="0" fontId="0" fillId="0" borderId="9" xfId="0" applyBorder="1"/>
    <xf numFmtId="44" fontId="0" fillId="0" borderId="0" xfId="0" applyNumberFormat="1"/>
    <xf numFmtId="0" fontId="9" fillId="3" borderId="1" xfId="0" applyFont="1" applyFill="1" applyBorder="1" applyAlignment="1" applyProtection="1">
      <alignment horizontal="left" vertical="center" wrapText="1"/>
      <protection hidden="1"/>
    </xf>
    <xf numFmtId="10" fontId="9" fillId="2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2" xfId="0" applyFont="1" applyFill="1" applyBorder="1" applyAlignment="1" applyProtection="1">
      <alignment horizontal="left" vertical="center" wrapText="1"/>
      <protection hidden="1"/>
    </xf>
    <xf numFmtId="0" fontId="0" fillId="0" borderId="19" xfId="0" applyBorder="1"/>
    <xf numFmtId="0" fontId="0" fillId="0" borderId="20" xfId="0" applyBorder="1"/>
    <xf numFmtId="44" fontId="0" fillId="0" borderId="0" xfId="1" applyFont="1" applyFill="1"/>
    <xf numFmtId="0" fontId="0" fillId="0" borderId="0" xfId="0" applyAlignment="1">
      <alignment wrapText="1"/>
    </xf>
    <xf numFmtId="0" fontId="12" fillId="0" borderId="0" xfId="5"/>
    <xf numFmtId="44" fontId="13" fillId="0" borderId="0" xfId="1" applyFont="1" applyFill="1" applyProtection="1">
      <protection hidden="1"/>
    </xf>
    <xf numFmtId="0" fontId="14" fillId="0" borderId="0" xfId="0" applyFont="1"/>
    <xf numFmtId="0" fontId="0" fillId="4" borderId="0" xfId="0" applyFill="1"/>
    <xf numFmtId="0" fontId="0" fillId="3" borderId="0" xfId="0" applyFill="1"/>
    <xf numFmtId="165" fontId="11" fillId="5" borderId="2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5" fontId="11" fillId="3" borderId="1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165" fontId="11" fillId="3" borderId="2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24" xfId="0" applyNumberFormat="1" applyBorder="1"/>
    <xf numFmtId="39" fontId="0" fillId="0" borderId="0" xfId="0" applyNumberFormat="1"/>
    <xf numFmtId="0" fontId="5" fillId="8" borderId="3" xfId="0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/>
      <protection hidden="1"/>
    </xf>
    <xf numFmtId="43" fontId="5" fillId="8" borderId="3" xfId="7" applyFont="1" applyFill="1" applyBorder="1" applyAlignment="1" applyProtection="1">
      <alignment horizontal="center" vertical="center" wrapText="1"/>
      <protection hidden="1"/>
    </xf>
    <xf numFmtId="1" fontId="5" fillId="8" borderId="3" xfId="0" applyNumberFormat="1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4" fontId="18" fillId="0" borderId="3" xfId="1" applyFont="1" applyFill="1" applyBorder="1" applyAlignment="1" applyProtection="1">
      <alignment horizontal="center" vertical="center"/>
      <protection hidden="1"/>
    </xf>
    <xf numFmtId="10" fontId="18" fillId="0" borderId="3" xfId="1" applyNumberFormat="1" applyFont="1" applyFill="1" applyBorder="1" applyAlignment="1" applyProtection="1">
      <alignment horizontal="center" vertical="center"/>
      <protection hidden="1"/>
    </xf>
    <xf numFmtId="10" fontId="0" fillId="0" borderId="3" xfId="2" applyNumberFormat="1" applyFont="1" applyFill="1" applyBorder="1" applyAlignment="1" applyProtection="1">
      <alignment horizontal="center" vertical="center"/>
      <protection locked="0" hidden="1"/>
    </xf>
    <xf numFmtId="44" fontId="18" fillId="7" borderId="3" xfId="1" applyFont="1" applyFill="1" applyBorder="1" applyAlignment="1" applyProtection="1">
      <alignment horizontal="center" vertical="center"/>
      <protection hidden="1"/>
    </xf>
    <xf numFmtId="44" fontId="0" fillId="0" borderId="3" xfId="1" applyFont="1" applyFill="1" applyBorder="1" applyAlignment="1" applyProtection="1">
      <alignment horizontal="center" vertical="center" wrapText="1"/>
      <protection hidden="1"/>
    </xf>
    <xf numFmtId="39" fontId="0" fillId="0" borderId="3" xfId="7" applyNumberFormat="1" applyFont="1" applyFill="1" applyBorder="1" applyAlignment="1" applyProtection="1">
      <alignment horizontal="center" vertical="center"/>
      <protection hidden="1"/>
    </xf>
    <xf numFmtId="43" fontId="17" fillId="0" borderId="3" xfId="7" applyFont="1" applyFill="1" applyBorder="1" applyAlignment="1" applyProtection="1">
      <alignment wrapText="1"/>
      <protection locked="0" hidden="1"/>
    </xf>
    <xf numFmtId="43" fontId="0" fillId="0" borderId="3" xfId="0" applyNumberFormat="1" applyBorder="1" applyAlignment="1">
      <alignment horizontal="center" vertical="center"/>
    </xf>
    <xf numFmtId="43" fontId="0" fillId="3" borderId="3" xfId="0" applyNumberFormat="1" applyFill="1" applyBorder="1" applyAlignment="1">
      <alignment horizontal="center" vertical="center"/>
    </xf>
    <xf numFmtId="43" fontId="0" fillId="9" borderId="3" xfId="0" applyNumberFormat="1" applyFill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43" fontId="0" fillId="10" borderId="3" xfId="0" applyNumberFormat="1" applyFill="1" applyBorder="1" applyAlignment="1">
      <alignment horizontal="center" vertical="center"/>
    </xf>
    <xf numFmtId="43" fontId="6" fillId="10" borderId="3" xfId="0" applyNumberFormat="1" applyFont="1" applyFill="1" applyBorder="1" applyAlignment="1">
      <alignment horizontal="center" vertical="center"/>
    </xf>
    <xf numFmtId="43" fontId="0" fillId="11" borderId="3" xfId="0" applyNumberFormat="1" applyFill="1" applyBorder="1" applyAlignment="1">
      <alignment horizontal="center" vertical="center"/>
    </xf>
    <xf numFmtId="44" fontId="18" fillId="0" borderId="3" xfId="1" applyFont="1" applyFill="1" applyBorder="1" applyAlignment="1" applyProtection="1">
      <alignment horizontal="center" vertical="center" wrapText="1"/>
      <protection hidden="1"/>
    </xf>
    <xf numFmtId="10" fontId="18" fillId="0" borderId="3" xfId="1" applyNumberFormat="1" applyFont="1" applyFill="1" applyBorder="1" applyAlignment="1" applyProtection="1">
      <alignment horizontal="center" vertical="center" wrapText="1"/>
      <protection hidden="1"/>
    </xf>
    <xf numFmtId="10" fontId="0" fillId="0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3" xfId="0" applyFont="1" applyBorder="1" applyAlignment="1">
      <alignment horizontal="left" vertical="center" wrapText="1"/>
    </xf>
    <xf numFmtId="43" fontId="17" fillId="0" borderId="3" xfId="7" applyFont="1" applyFill="1" applyBorder="1" applyAlignment="1" applyProtection="1">
      <alignment wrapText="1"/>
      <protection hidden="1"/>
    </xf>
    <xf numFmtId="43" fontId="0" fillId="0" borderId="0" xfId="0" applyNumberFormat="1" applyAlignment="1">
      <alignment horizontal="center"/>
    </xf>
    <xf numFmtId="44" fontId="17" fillId="12" borderId="0" xfId="1" applyFont="1" applyFill="1" applyAlignment="1">
      <alignment horizontal="center"/>
    </xf>
    <xf numFmtId="43" fontId="0" fillId="0" borderId="0" xfId="0" applyNumberFormat="1"/>
    <xf numFmtId="0" fontId="0" fillId="10" borderId="3" xfId="0" applyFill="1" applyBorder="1"/>
    <xf numFmtId="0" fontId="0" fillId="0" borderId="0" xfId="0" applyAlignment="1">
      <alignment horizontal="center"/>
    </xf>
    <xf numFmtId="0" fontId="0" fillId="11" borderId="3" xfId="0" applyFill="1" applyBorder="1"/>
    <xf numFmtId="0" fontId="0" fillId="9" borderId="3" xfId="0" applyFill="1" applyBorder="1"/>
    <xf numFmtId="0" fontId="0" fillId="12" borderId="3" xfId="0" applyFill="1" applyBorder="1"/>
    <xf numFmtId="0" fontId="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20" fillId="10" borderId="3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 wrapText="1"/>
      <protection hidden="1"/>
    </xf>
    <xf numFmtId="0" fontId="0" fillId="8" borderId="5" xfId="0" applyFill="1" applyBorder="1"/>
    <xf numFmtId="0" fontId="6" fillId="8" borderId="9" xfId="0" applyFont="1" applyFill="1" applyBorder="1" applyAlignment="1">
      <alignment vertical="center"/>
    </xf>
    <xf numFmtId="49" fontId="23" fillId="8" borderId="3" xfId="0" applyNumberFormat="1" applyFont="1" applyFill="1" applyBorder="1" applyAlignment="1" applyProtection="1">
      <alignment horizontal="center" vertical="center" wrapText="1"/>
      <protection hidden="1"/>
    </xf>
    <xf numFmtId="49" fontId="23" fillId="8" borderId="3" xfId="0" applyNumberFormat="1" applyFont="1" applyFill="1" applyBorder="1" applyAlignment="1" applyProtection="1">
      <alignment horizontal="center" vertical="center"/>
      <protection hidden="1"/>
    </xf>
    <xf numFmtId="0" fontId="26" fillId="16" borderId="3" xfId="9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left" vertical="center"/>
    </xf>
    <xf numFmtId="0" fontId="0" fillId="9" borderId="3" xfId="0" applyFill="1" applyBorder="1" applyAlignment="1">
      <alignment horizontal="center"/>
    </xf>
    <xf numFmtId="0" fontId="18" fillId="9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vertical="center"/>
    </xf>
    <xf numFmtId="0" fontId="0" fillId="9" borderId="3" xfId="0" applyFill="1" applyBorder="1" applyAlignment="1">
      <alignment horizontal="left" vertical="center"/>
    </xf>
    <xf numFmtId="0" fontId="19" fillId="9" borderId="3" xfId="9" applyFont="1" applyFill="1" applyBorder="1" applyAlignment="1">
      <alignment horizontal="left" vertical="center"/>
    </xf>
    <xf numFmtId="0" fontId="19" fillId="18" borderId="3" xfId="0" applyFont="1" applyFill="1" applyBorder="1" applyAlignment="1">
      <alignment vertical="center"/>
    </xf>
    <xf numFmtId="0" fontId="19" fillId="18" borderId="3" xfId="0" applyFont="1" applyFill="1" applyBorder="1" applyAlignment="1">
      <alignment horizontal="left" vertical="center"/>
    </xf>
    <xf numFmtId="0" fontId="19" fillId="18" borderId="3" xfId="0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vertical="center"/>
    </xf>
    <xf numFmtId="0" fontId="0" fillId="14" borderId="3" xfId="0" applyFill="1" applyBorder="1" applyAlignment="1">
      <alignment horizontal="center"/>
    </xf>
    <xf numFmtId="14" fontId="18" fillId="14" borderId="3" xfId="0" applyNumberFormat="1" applyFont="1" applyFill="1" applyBorder="1" applyAlignment="1">
      <alignment horizontal="right" vertical="center"/>
    </xf>
    <xf numFmtId="0" fontId="18" fillId="6" borderId="3" xfId="0" applyFont="1" applyFill="1" applyBorder="1" applyAlignment="1">
      <alignment vertical="center"/>
    </xf>
    <xf numFmtId="0" fontId="18" fillId="6" borderId="3" xfId="0" applyFont="1" applyFill="1" applyBorder="1" applyAlignment="1">
      <alignment horizontal="center" vertical="center"/>
    </xf>
    <xf numFmtId="14" fontId="18" fillId="6" borderId="3" xfId="0" applyNumberFormat="1" applyFont="1" applyFill="1" applyBorder="1" applyAlignment="1">
      <alignment horizontal="right" vertical="center"/>
    </xf>
    <xf numFmtId="0" fontId="27" fillId="8" borderId="11" xfId="0" applyFont="1" applyFill="1" applyBorder="1" applyAlignment="1" applyProtection="1">
      <alignment horizontal="center" vertical="center" wrapText="1"/>
      <protection hidden="1"/>
    </xf>
    <xf numFmtId="0" fontId="27" fillId="8" borderId="8" xfId="0" applyFont="1" applyFill="1" applyBorder="1" applyAlignment="1" applyProtection="1">
      <alignment horizontal="center" vertical="center" wrapText="1"/>
      <protection hidden="1"/>
    </xf>
    <xf numFmtId="0" fontId="28" fillId="8" borderId="3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 applyProtection="1">
      <alignment horizontal="center" vertical="center"/>
      <protection hidden="1"/>
    </xf>
    <xf numFmtId="0" fontId="27" fillId="8" borderId="3" xfId="0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/>
      <protection hidden="1"/>
    </xf>
    <xf numFmtId="0" fontId="17" fillId="6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/>
    <xf numFmtId="0" fontId="6" fillId="6" borderId="3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19" fillId="13" borderId="3" xfId="0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/>
    </xf>
    <xf numFmtId="0" fontId="0" fillId="14" borderId="3" xfId="0" applyFill="1" applyBorder="1" applyAlignment="1">
      <alignment horizontal="left"/>
    </xf>
    <xf numFmtId="0" fontId="18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8" fillId="13" borderId="3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vertical="center"/>
    </xf>
    <xf numFmtId="0" fontId="18" fillId="7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/>
    <xf numFmtId="0" fontId="0" fillId="0" borderId="3" xfId="0" applyFill="1" applyBorder="1"/>
    <xf numFmtId="0" fontId="3" fillId="0" borderId="3" xfId="0" applyFont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11" borderId="3" xfId="0" applyFont="1" applyFill="1" applyBorder="1" applyAlignment="1">
      <alignment horizontal="left"/>
    </xf>
    <xf numFmtId="0" fontId="20" fillId="10" borderId="3" xfId="0" applyFont="1" applyFill="1" applyBorder="1" applyAlignment="1">
      <alignment horizontal="left"/>
    </xf>
    <xf numFmtId="167" fontId="0" fillId="0" borderId="3" xfId="1" applyNumberFormat="1" applyFont="1" applyBorder="1"/>
    <xf numFmtId="167" fontId="2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20" fillId="0" borderId="3" xfId="1" applyNumberFormat="1" applyFont="1" applyBorder="1" applyAlignment="1"/>
    <xf numFmtId="167" fontId="20" fillId="10" borderId="3" xfId="1" applyNumberFormat="1" applyFont="1" applyFill="1" applyBorder="1" applyAlignment="1"/>
    <xf numFmtId="167" fontId="20" fillId="11" borderId="3" xfId="1" applyNumberFormat="1" applyFont="1" applyFill="1" applyBorder="1" applyAlignment="1"/>
    <xf numFmtId="0" fontId="20" fillId="10" borderId="25" xfId="0" applyFont="1" applyFill="1" applyBorder="1" applyAlignment="1">
      <alignment horizontal="left"/>
    </xf>
    <xf numFmtId="0" fontId="20" fillId="11" borderId="25" xfId="0" applyFont="1" applyFill="1" applyBorder="1" applyAlignment="1">
      <alignment horizontal="left"/>
    </xf>
    <xf numFmtId="0" fontId="20" fillId="7" borderId="25" xfId="0" applyFont="1" applyFill="1" applyBorder="1" applyAlignment="1">
      <alignment horizontal="left"/>
    </xf>
    <xf numFmtId="167" fontId="0" fillId="13" borderId="3" xfId="1" applyNumberFormat="1" applyFont="1" applyFill="1" applyBorder="1"/>
    <xf numFmtId="1" fontId="26" fillId="16" borderId="3" xfId="9" applyNumberFormat="1" applyFont="1" applyFill="1" applyBorder="1" applyAlignment="1">
      <alignment horizontal="right" vertical="center"/>
    </xf>
    <xf numFmtId="0" fontId="19" fillId="9" borderId="3" xfId="0" applyFont="1" applyFill="1" applyBorder="1" applyAlignment="1">
      <alignment horizontal="right" vertical="center"/>
    </xf>
    <xf numFmtId="0" fontId="0" fillId="14" borderId="3" xfId="0" applyFill="1" applyBorder="1" applyAlignment="1">
      <alignment horizontal="right"/>
    </xf>
    <xf numFmtId="0" fontId="18" fillId="9" borderId="3" xfId="0" applyFont="1" applyFill="1" applyBorder="1" applyAlignment="1">
      <alignment horizontal="right" vertical="center"/>
    </xf>
    <xf numFmtId="0" fontId="19" fillId="18" borderId="3" xfId="0" applyFont="1" applyFill="1" applyBorder="1" applyAlignment="1">
      <alignment horizontal="right" vertical="center"/>
    </xf>
    <xf numFmtId="0" fontId="18" fillId="6" borderId="3" xfId="0" applyFont="1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0" fontId="19" fillId="9" borderId="3" xfId="9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6" fillId="16" borderId="3" xfId="9" applyFont="1" applyFill="1" applyBorder="1" applyAlignment="1">
      <alignment horizontal="left" vertical="center"/>
    </xf>
    <xf numFmtId="0" fontId="1" fillId="14" borderId="3" xfId="0" applyFont="1" applyFill="1" applyBorder="1" applyAlignment="1">
      <alignment horizontal="left"/>
    </xf>
    <xf numFmtId="14" fontId="26" fillId="17" borderId="3" xfId="9" applyNumberFormat="1" applyFont="1" applyFill="1" applyBorder="1" applyAlignment="1">
      <alignment horizontal="right" vertical="center"/>
    </xf>
    <xf numFmtId="14" fontId="19" fillId="9" borderId="3" xfId="0" applyNumberFormat="1" applyFont="1" applyFill="1" applyBorder="1" applyAlignment="1">
      <alignment horizontal="right" vertical="center"/>
    </xf>
    <xf numFmtId="166" fontId="19" fillId="9" borderId="3" xfId="0" applyNumberFormat="1" applyFont="1" applyFill="1" applyBorder="1" applyAlignment="1">
      <alignment horizontal="right" vertical="center"/>
    </xf>
    <xf numFmtId="14" fontId="18" fillId="18" borderId="3" xfId="0" applyNumberFormat="1" applyFont="1" applyFill="1" applyBorder="1" applyAlignment="1">
      <alignment horizontal="right" vertical="center" wrapText="1"/>
    </xf>
    <xf numFmtId="166" fontId="18" fillId="18" borderId="3" xfId="0" applyNumberFormat="1" applyFont="1" applyFill="1" applyBorder="1" applyAlignment="1">
      <alignment horizontal="right" vertical="center" wrapText="1"/>
    </xf>
    <xf numFmtId="14" fontId="0" fillId="6" borderId="3" xfId="0" applyNumberFormat="1" applyFill="1" applyBorder="1" applyAlignment="1">
      <alignment horizontal="right"/>
    </xf>
    <xf numFmtId="14" fontId="18" fillId="9" borderId="3" xfId="0" applyNumberFormat="1" applyFont="1" applyFill="1" applyBorder="1" applyAlignment="1">
      <alignment horizontal="right" vertical="center"/>
    </xf>
    <xf numFmtId="14" fontId="0" fillId="9" borderId="3" xfId="0" applyNumberFormat="1" applyFill="1" applyBorder="1" applyAlignment="1">
      <alignment horizontal="right"/>
    </xf>
    <xf numFmtId="0" fontId="0" fillId="14" borderId="3" xfId="0" applyFont="1" applyFill="1" applyBorder="1" applyAlignment="1">
      <alignment horizontal="left"/>
    </xf>
    <xf numFmtId="0" fontId="18" fillId="14" borderId="3" xfId="0" applyNumberFormat="1" applyFont="1" applyFill="1" applyBorder="1" applyAlignment="1">
      <alignment horizontal="right" vertical="center"/>
    </xf>
    <xf numFmtId="0" fontId="26" fillId="17" borderId="3" xfId="9" applyNumberFormat="1" applyFont="1" applyFill="1" applyBorder="1" applyAlignment="1">
      <alignment horizontal="right" vertical="center"/>
    </xf>
    <xf numFmtId="0" fontId="19" fillId="9" borderId="3" xfId="0" applyNumberFormat="1" applyFont="1" applyFill="1" applyBorder="1" applyAlignment="1">
      <alignment horizontal="right" vertical="center"/>
    </xf>
    <xf numFmtId="0" fontId="18" fillId="6" borderId="3" xfId="0" applyNumberFormat="1" applyFont="1" applyFill="1" applyBorder="1" applyAlignment="1">
      <alignment horizontal="right" vertical="center"/>
    </xf>
    <xf numFmtId="0" fontId="18" fillId="18" borderId="3" xfId="0" applyNumberFormat="1" applyFont="1" applyFill="1" applyBorder="1" applyAlignment="1">
      <alignment horizontal="right" vertical="center" wrapText="1"/>
    </xf>
    <xf numFmtId="0" fontId="0" fillId="9" borderId="3" xfId="0" applyNumberFormat="1" applyFill="1" applyBorder="1" applyAlignment="1">
      <alignment horizontal="right"/>
    </xf>
    <xf numFmtId="0" fontId="18" fillId="9" borderId="3" xfId="0" applyNumberFormat="1" applyFont="1" applyFill="1" applyBorder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13" borderId="3" xfId="0" applyNumberFormat="1" applyFill="1" applyBorder="1" applyAlignment="1">
      <alignment horizontal="right"/>
    </xf>
    <xf numFmtId="0" fontId="18" fillId="13" borderId="3" xfId="0" applyNumberFormat="1" applyFont="1" applyFill="1" applyBorder="1" applyAlignment="1">
      <alignment horizontal="right" vertical="center" wrapText="1"/>
    </xf>
    <xf numFmtId="0" fontId="18" fillId="13" borderId="3" xfId="0" applyNumberFormat="1" applyFont="1" applyFill="1" applyBorder="1" applyAlignment="1">
      <alignment horizontal="right" vertical="center"/>
    </xf>
    <xf numFmtId="14" fontId="18" fillId="13" borderId="3" xfId="0" applyNumberFormat="1" applyFont="1" applyFill="1" applyBorder="1" applyAlignment="1">
      <alignment horizontal="right" vertical="center"/>
    </xf>
    <xf numFmtId="0" fontId="0" fillId="13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left" wrapText="1"/>
    </xf>
    <xf numFmtId="0" fontId="18" fillId="7" borderId="3" xfId="0" applyNumberFormat="1" applyFont="1" applyFill="1" applyBorder="1" applyAlignment="1">
      <alignment horizontal="right" vertical="center"/>
    </xf>
    <xf numFmtId="0" fontId="0" fillId="7" borderId="3" xfId="0" applyNumberFormat="1" applyFill="1" applyBorder="1" applyAlignment="1">
      <alignment horizontal="right"/>
    </xf>
    <xf numFmtId="0" fontId="18" fillId="7" borderId="3" xfId="0" applyNumberFormat="1" applyFont="1" applyFill="1" applyBorder="1" applyAlignment="1">
      <alignment horizontal="right" vertical="center" wrapText="1"/>
    </xf>
    <xf numFmtId="0" fontId="18" fillId="19" borderId="3" xfId="0" applyNumberFormat="1" applyFont="1" applyFill="1" applyBorder="1" applyAlignment="1">
      <alignment horizontal="right" vertical="center"/>
    </xf>
    <xf numFmtId="0" fontId="19" fillId="7" borderId="3" xfId="0" applyNumberFormat="1" applyFont="1" applyFill="1" applyBorder="1" applyAlignment="1">
      <alignment horizontal="right" vertical="center"/>
    </xf>
    <xf numFmtId="168" fontId="8" fillId="0" borderId="3" xfId="7" applyNumberFormat="1" applyFont="1" applyBorder="1" applyAlignment="1" applyProtection="1">
      <alignment horizontal="center" vertical="center" wrapText="1"/>
      <protection hidden="1"/>
    </xf>
    <xf numFmtId="168" fontId="0" fillId="0" borderId="3" xfId="7" applyNumberFormat="1" applyFont="1" applyBorder="1"/>
    <xf numFmtId="168" fontId="0" fillId="0" borderId="3" xfId="7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13" borderId="3" xfId="0" applyFill="1" applyBorder="1"/>
    <xf numFmtId="0" fontId="0" fillId="7" borderId="3" xfId="0" applyFill="1" applyBorder="1"/>
    <xf numFmtId="0" fontId="0" fillId="15" borderId="3" xfId="0" applyFill="1" applyBorder="1"/>
    <xf numFmtId="167" fontId="0" fillId="7" borderId="3" xfId="1" applyNumberFormat="1" applyFont="1" applyFill="1" applyBorder="1"/>
    <xf numFmtId="167" fontId="0" fillId="0" borderId="3" xfId="0" applyNumberFormat="1" applyBorder="1"/>
    <xf numFmtId="167" fontId="6" fillId="20" borderId="3" xfId="1" applyNumberFormat="1" applyFont="1" applyFill="1" applyBorder="1"/>
    <xf numFmtId="9" fontId="0" fillId="0" borderId="3" xfId="2" applyFont="1" applyBorder="1"/>
    <xf numFmtId="9" fontId="0" fillId="0" borderId="3" xfId="0" applyNumberFormat="1" applyBorder="1"/>
    <xf numFmtId="167" fontId="6" fillId="9" borderId="3" xfId="0" applyNumberFormat="1" applyFont="1" applyFill="1" applyBorder="1"/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0" fontId="9" fillId="3" borderId="21" xfId="0" applyFont="1" applyFill="1" applyBorder="1" applyAlignment="1" applyProtection="1">
      <alignment horizontal="left" vertical="center" wrapText="1"/>
      <protection hidden="1"/>
    </xf>
    <xf numFmtId="0" fontId="10" fillId="8" borderId="9" xfId="0" applyFont="1" applyFill="1" applyBorder="1" applyAlignment="1">
      <alignment horizontal="center"/>
    </xf>
    <xf numFmtId="0" fontId="16" fillId="8" borderId="0" xfId="0" applyFont="1" applyFill="1" applyAlignment="1">
      <alignment horizontal="left" vertical="center" wrapText="1"/>
    </xf>
    <xf numFmtId="0" fontId="16" fillId="8" borderId="10" xfId="0" applyFont="1" applyFill="1" applyBorder="1" applyAlignment="1">
      <alignment horizontal="left" vertical="center" wrapText="1"/>
    </xf>
    <xf numFmtId="0" fontId="24" fillId="8" borderId="9" xfId="0" applyFont="1" applyFill="1" applyBorder="1" applyAlignment="1" applyProtection="1">
      <alignment horizontal="center" vertical="center" wrapText="1"/>
      <protection hidden="1"/>
    </xf>
    <xf numFmtId="0" fontId="24" fillId="8" borderId="0" xfId="0" applyFont="1" applyFill="1" applyAlignment="1" applyProtection="1">
      <alignment horizontal="center" vertical="center" wrapText="1"/>
      <protection hidden="1"/>
    </xf>
    <xf numFmtId="0" fontId="24" fillId="8" borderId="10" xfId="0" applyFont="1" applyFill="1" applyBorder="1" applyAlignment="1" applyProtection="1">
      <alignment horizontal="center" vertical="center" wrapText="1"/>
      <protection hidden="1"/>
    </xf>
    <xf numFmtId="0" fontId="28" fillId="8" borderId="14" xfId="0" applyFont="1" applyFill="1" applyBorder="1" applyAlignment="1">
      <alignment horizontal="center"/>
    </xf>
    <xf numFmtId="0" fontId="28" fillId="8" borderId="15" xfId="0" applyFont="1" applyFill="1" applyBorder="1" applyAlignment="1">
      <alignment horizontal="center"/>
    </xf>
    <xf numFmtId="0" fontId="27" fillId="8" borderId="16" xfId="0" applyFont="1" applyFill="1" applyBorder="1" applyAlignment="1" applyProtection="1">
      <alignment horizontal="center" vertical="center" wrapText="1"/>
      <protection hidden="1"/>
    </xf>
    <xf numFmtId="0" fontId="27" fillId="8" borderId="17" xfId="0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/>
      <protection hidden="1"/>
    </xf>
    <xf numFmtId="0" fontId="17" fillId="6" borderId="3" xfId="0" applyFont="1" applyFill="1" applyBorder="1" applyAlignment="1" applyProtection="1">
      <alignment horizontal="center" vertical="center"/>
      <protection hidden="1"/>
    </xf>
    <xf numFmtId="49" fontId="5" fillId="8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3" xfId="0" applyFont="1" applyFill="1" applyBorder="1" applyAlignment="1">
      <alignment horizontal="center" vertical="center" wrapText="1"/>
    </xf>
    <xf numFmtId="14" fontId="20" fillId="11" borderId="14" xfId="0" applyNumberFormat="1" applyFont="1" applyFill="1" applyBorder="1" applyAlignment="1">
      <alignment horizontal="center"/>
    </xf>
    <xf numFmtId="14" fontId="20" fillId="11" borderId="26" xfId="0" applyNumberFormat="1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11" borderId="26" xfId="0" applyFont="1" applyFill="1" applyBorder="1" applyAlignment="1">
      <alignment horizontal="center"/>
    </xf>
    <xf numFmtId="0" fontId="20" fillId="11" borderId="25" xfId="0" applyFont="1" applyFill="1" applyBorder="1" applyAlignment="1">
      <alignment horizontal="center"/>
    </xf>
    <xf numFmtId="0" fontId="20" fillId="11" borderId="15" xfId="0" applyFont="1" applyFill="1" applyBorder="1" applyAlignment="1">
      <alignment horizontal="center"/>
    </xf>
    <xf numFmtId="0" fontId="20" fillId="11" borderId="26" xfId="0" applyFont="1" applyFill="1" applyBorder="1" applyAlignment="1">
      <alignment horizontal="center"/>
    </xf>
    <xf numFmtId="14" fontId="20" fillId="10" borderId="14" xfId="0" applyNumberFormat="1" applyFont="1" applyFill="1" applyBorder="1" applyAlignment="1">
      <alignment horizontal="center"/>
    </xf>
    <xf numFmtId="14" fontId="20" fillId="10" borderId="26" xfId="0" applyNumberFormat="1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/>
    </xf>
    <xf numFmtId="0" fontId="20" fillId="10" borderId="25" xfId="0" applyFont="1" applyFill="1" applyBorder="1" applyAlignment="1">
      <alignment horizontal="center"/>
    </xf>
    <xf numFmtId="0" fontId="20" fillId="10" borderId="15" xfId="0" applyFont="1" applyFill="1" applyBorder="1" applyAlignment="1">
      <alignment horizontal="center"/>
    </xf>
    <xf numFmtId="0" fontId="20" fillId="10" borderId="26" xfId="0" applyFont="1" applyFill="1" applyBorder="1" applyAlignment="1">
      <alignment horizontal="center"/>
    </xf>
    <xf numFmtId="14" fontId="20" fillId="0" borderId="14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4" fontId="20" fillId="0" borderId="14" xfId="0" applyNumberFormat="1" applyFont="1" applyFill="1" applyBorder="1" applyAlignment="1">
      <alignment horizontal="center"/>
    </xf>
    <xf numFmtId="14" fontId="20" fillId="0" borderId="26" xfId="0" applyNumberFormat="1" applyFont="1" applyFill="1" applyBorder="1" applyAlignment="1">
      <alignment horizontal="center"/>
    </xf>
    <xf numFmtId="14" fontId="20" fillId="0" borderId="16" xfId="0" applyNumberFormat="1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14" fontId="20" fillId="0" borderId="2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/>
    </xf>
    <xf numFmtId="0" fontId="20" fillId="0" borderId="25" xfId="0" applyFont="1" applyBorder="1" applyAlignment="1"/>
    <xf numFmtId="0" fontId="20" fillId="0" borderId="15" xfId="0" applyFont="1" applyBorder="1" applyAlignment="1"/>
    <xf numFmtId="0" fontId="20" fillId="0" borderId="26" xfId="0" applyFont="1" applyBorder="1" applyAlignment="1"/>
    <xf numFmtId="0" fontId="20" fillId="0" borderId="3" xfId="0" applyFont="1" applyBorder="1" applyAlignment="1"/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49" fontId="23" fillId="8" borderId="28" xfId="0" applyNumberFormat="1" applyFont="1" applyFill="1" applyBorder="1" applyAlignment="1" applyProtection="1">
      <alignment horizontal="center" vertical="center" wrapText="1"/>
      <protection hidden="1"/>
    </xf>
    <xf numFmtId="49" fontId="23" fillId="8" borderId="29" xfId="0" applyNumberFormat="1" applyFont="1" applyFill="1" applyBorder="1" applyAlignment="1" applyProtection="1">
      <alignment horizontal="center" vertical="center" wrapText="1"/>
      <protection hidden="1"/>
    </xf>
    <xf numFmtId="49" fontId="23" fillId="8" borderId="0" xfId="0" applyNumberFormat="1" applyFont="1" applyFill="1" applyBorder="1" applyAlignment="1" applyProtection="1">
      <alignment horizontal="center" vertical="center" wrapText="1"/>
      <protection hidden="1"/>
    </xf>
    <xf numFmtId="49" fontId="23" fillId="8" borderId="30" xfId="0" applyNumberFormat="1" applyFont="1" applyFill="1" applyBorder="1" applyAlignment="1" applyProtection="1">
      <alignment horizontal="center" vertical="center" wrapText="1"/>
      <protection hidden="1"/>
    </xf>
    <xf numFmtId="0" fontId="32" fillId="21" borderId="33" xfId="0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vertical="center" wrapText="1"/>
    </xf>
    <xf numFmtId="0" fontId="32" fillId="21" borderId="34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vertical="center" wrapText="1"/>
    </xf>
    <xf numFmtId="8" fontId="0" fillId="0" borderId="0" xfId="0" applyNumberFormat="1"/>
    <xf numFmtId="8" fontId="31" fillId="22" borderId="34" xfId="0" applyNumberFormat="1" applyFont="1" applyFill="1" applyBorder="1" applyAlignment="1">
      <alignment horizontal="right" vertical="center" wrapText="1"/>
    </xf>
    <xf numFmtId="8" fontId="31" fillId="23" borderId="34" xfId="0" applyNumberFormat="1" applyFont="1" applyFill="1" applyBorder="1" applyAlignment="1">
      <alignment horizontal="right" vertical="center" wrapText="1"/>
    </xf>
    <xf numFmtId="0" fontId="31" fillId="22" borderId="34" xfId="0" applyFont="1" applyFill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8" fontId="31" fillId="0" borderId="34" xfId="0" applyNumberFormat="1" applyFont="1" applyBorder="1" applyAlignment="1">
      <alignment horizontal="center" vertical="center" wrapText="1"/>
    </xf>
    <xf numFmtId="8" fontId="31" fillId="0" borderId="34" xfId="0" applyNumberFormat="1" applyFont="1" applyBorder="1" applyAlignment="1">
      <alignment horizontal="right" vertical="center" wrapText="1"/>
    </xf>
    <xf numFmtId="0" fontId="34" fillId="24" borderId="0" xfId="0" applyFont="1" applyFill="1" applyAlignment="1">
      <alignment wrapText="1"/>
    </xf>
    <xf numFmtId="0" fontId="31" fillId="0" borderId="3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8" fontId="33" fillId="0" borderId="34" xfId="0" applyNumberFormat="1" applyFont="1" applyBorder="1" applyAlignment="1">
      <alignment vertical="center" wrapText="1"/>
    </xf>
  </cellXfs>
  <cellStyles count="10">
    <cellStyle name="Hipervínculo" xfId="5" builtinId="8"/>
    <cellStyle name="Millares" xfId="7" builtinId="3"/>
    <cellStyle name="Moneda" xfId="1" builtinId="4"/>
    <cellStyle name="Normal" xfId="0" builtinId="0"/>
    <cellStyle name="Normal 2" xfId="3"/>
    <cellStyle name="Normal 2 2" xfId="9"/>
    <cellStyle name="Normal 3" xfId="6"/>
    <cellStyle name="Normal 4" xfId="8"/>
    <cellStyle name="Porcentaje" xfId="2" builtinId="5"/>
    <cellStyle name="Porcentaje 2" xfId="4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A8FD9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1362075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04825"/>
          <a:ext cx="1362075" cy="828675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pena/Downloads/168527%20-%20R11%20SEC%20GRAL%20ALCALDIA%20BOGO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tización General"/>
      <sheetName val="Detalle Especificaciones"/>
      <sheetName val="Detalle Bienes de Aseo y Caf"/>
      <sheetName val="Resumen - CSV"/>
      <sheetName val="Cotizacion Bienes de Aseo y Ca"/>
      <sheetName val="Cotizacion"/>
      <sheetName val="Inicio"/>
      <sheetName val="BienesPrioritarios"/>
      <sheetName val="Minimos"/>
      <sheetName val="ConsolidadoServicios"/>
      <sheetName val="solCotizacionCSV_es"/>
      <sheetName val="Listas"/>
      <sheetName val="ClasifiPersonal"/>
      <sheetName val="Maximos"/>
      <sheetName val="TablaDinamica"/>
      <sheetName val="temp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H2" t="str">
            <v>Operario de aseo y cafetería con compromiso social</v>
          </cell>
        </row>
        <row r="3">
          <cell r="H3" t="str">
            <v>Operario de aseo y cafetería</v>
          </cell>
        </row>
        <row r="4">
          <cell r="H4" t="str">
            <v>Operario de mantenimiento</v>
          </cell>
        </row>
        <row r="5">
          <cell r="H5" t="str">
            <v>Operario auxiliar</v>
          </cell>
        </row>
        <row r="6">
          <cell r="H6" t="str">
            <v>Coordinador de tiempo completo</v>
          </cell>
        </row>
        <row r="7">
          <cell r="H7" t="str">
            <v>Jardinero</v>
          </cell>
        </row>
        <row r="8">
          <cell r="H8" t="str">
            <v>Operario de mantenimiento capacitado para trabajo en alturas</v>
          </cell>
        </row>
        <row r="9">
          <cell r="H9" t="str">
            <v>Operario auxiliar capacitado para trabajo en alturas</v>
          </cell>
        </row>
        <row r="10">
          <cell r="H10" t="str">
            <v>Jardinero capacitado para trabajo en alturas</v>
          </cell>
        </row>
        <row r="11">
          <cell r="H11" t="str">
            <v>Coordinador de trabajo en alturas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yprada@alcaldiabogot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"/>
  <sheetViews>
    <sheetView workbookViewId="0">
      <selection activeCell="I23" sqref="I23"/>
    </sheetView>
  </sheetViews>
  <sheetFormatPr baseColWidth="10" defaultColWidth="11.42578125" defaultRowHeight="15"/>
  <cols>
    <col min="2" max="2" width="21.140625" customWidth="1"/>
    <col min="5" max="5" width="14.85546875" customWidth="1"/>
    <col min="6" max="6" width="29.28515625" customWidth="1"/>
    <col min="7" max="7" width="17.28515625" customWidth="1"/>
    <col min="8" max="8" width="27.5703125" customWidth="1"/>
    <col min="9" max="9" width="14.85546875" customWidth="1"/>
    <col min="10" max="10" width="14.140625" bestFit="1" customWidth="1"/>
    <col min="11" max="11" width="14.5703125" bestFit="1" customWidth="1"/>
    <col min="12" max="12" width="14.85546875" customWidth="1"/>
    <col min="14" max="15" width="12" bestFit="1" customWidth="1"/>
  </cols>
  <sheetData>
    <row r="1" spans="1:66">
      <c r="K1" s="1"/>
    </row>
    <row r="2" spans="1:66" ht="24.75" thickBot="1">
      <c r="F2" s="7"/>
      <c r="H2" s="74" t="s">
        <v>0</v>
      </c>
      <c r="I2" s="74" t="s">
        <v>4</v>
      </c>
      <c r="J2" s="74" t="s">
        <v>13</v>
      </c>
      <c r="K2" s="74" t="s">
        <v>14</v>
      </c>
      <c r="L2" s="74" t="s">
        <v>15</v>
      </c>
    </row>
    <row r="3" spans="1:66" ht="25.5" customHeight="1">
      <c r="B3" s="75"/>
      <c r="C3" s="188" t="s">
        <v>31</v>
      </c>
      <c r="D3" s="188"/>
      <c r="E3" s="188"/>
      <c r="F3" s="189"/>
      <c r="H3" s="99" t="s">
        <v>24</v>
      </c>
      <c r="I3" s="2">
        <v>2465868</v>
      </c>
      <c r="J3" s="3">
        <f>I3/30</f>
        <v>82195.600000000006</v>
      </c>
      <c r="K3" s="25">
        <v>130</v>
      </c>
      <c r="L3" s="3">
        <f>I3*K3</f>
        <v>320562840</v>
      </c>
    </row>
    <row r="4" spans="1:66" ht="22.5">
      <c r="B4" s="76"/>
      <c r="C4" s="190"/>
      <c r="D4" s="190"/>
      <c r="E4" s="190"/>
      <c r="F4" s="191"/>
      <c r="H4" s="100" t="s">
        <v>25</v>
      </c>
      <c r="I4" s="2">
        <v>2465868</v>
      </c>
      <c r="J4" s="3">
        <f>I4/30</f>
        <v>82195.600000000006</v>
      </c>
      <c r="K4" s="26">
        <v>40</v>
      </c>
      <c r="L4" s="3">
        <f>I4*K4</f>
        <v>98634720</v>
      </c>
    </row>
    <row r="5" spans="1:66" ht="29.25" customHeight="1">
      <c r="B5" s="195"/>
      <c r="C5" s="196" t="s">
        <v>26</v>
      </c>
      <c r="D5" s="196"/>
      <c r="E5" s="196"/>
      <c r="F5" s="197"/>
      <c r="H5" s="98" t="s">
        <v>27</v>
      </c>
      <c r="I5" s="2">
        <v>2465868</v>
      </c>
      <c r="J5" s="29">
        <f>I5/30</f>
        <v>82195.600000000006</v>
      </c>
      <c r="K5" s="25">
        <v>5</v>
      </c>
      <c r="L5" s="3">
        <f>I5*K5</f>
        <v>12329340</v>
      </c>
    </row>
    <row r="6" spans="1:66" ht="51.75" customHeight="1">
      <c r="B6" s="195"/>
      <c r="C6" s="196"/>
      <c r="D6" s="196"/>
      <c r="E6" s="196"/>
      <c r="F6" s="197"/>
      <c r="H6" s="98" t="s">
        <v>28</v>
      </c>
      <c r="I6" s="2">
        <v>2465868</v>
      </c>
      <c r="J6" s="29">
        <f>I6/30</f>
        <v>82195.600000000006</v>
      </c>
      <c r="K6" s="30">
        <v>5</v>
      </c>
      <c r="L6" s="29">
        <f>I6*K6</f>
        <v>12329340</v>
      </c>
    </row>
    <row r="7" spans="1:66" ht="15" customHeight="1">
      <c r="B7" s="198" t="s">
        <v>30</v>
      </c>
      <c r="C7" s="199"/>
      <c r="D7" s="199"/>
      <c r="E7" s="199"/>
      <c r="F7" s="200"/>
      <c r="H7" s="98" t="s">
        <v>29</v>
      </c>
      <c r="I7" s="2">
        <v>2465868</v>
      </c>
      <c r="J7" s="29">
        <f>I7/30</f>
        <v>82195.600000000006</v>
      </c>
      <c r="K7" s="30">
        <v>5</v>
      </c>
      <c r="L7" s="31">
        <f>I7*K7</f>
        <v>12329340</v>
      </c>
      <c r="N7" s="7"/>
      <c r="O7" s="7"/>
    </row>
    <row r="8" spans="1:66" ht="22.5">
      <c r="B8" s="71" t="s">
        <v>16</v>
      </c>
      <c r="C8" s="72" t="s">
        <v>17</v>
      </c>
      <c r="D8" s="73" t="s">
        <v>18</v>
      </c>
      <c r="E8" s="73" t="s">
        <v>19</v>
      </c>
      <c r="F8" s="73" t="s">
        <v>20</v>
      </c>
      <c r="N8" s="7"/>
    </row>
    <row r="9" spans="1:66" s="18" customFormat="1" ht="22.5">
      <c r="A9" s="19"/>
      <c r="B9" s="96" t="s">
        <v>24</v>
      </c>
      <c r="C9" s="21">
        <v>113</v>
      </c>
      <c r="D9" s="21">
        <v>13</v>
      </c>
      <c r="E9" s="22">
        <f>J3</f>
        <v>82195.600000000006</v>
      </c>
      <c r="F9" s="28">
        <f>E9*C9*D9</f>
        <v>120745336.40000001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18" customFormat="1" ht="22.5">
      <c r="A10" s="19"/>
      <c r="B10" s="97" t="s">
        <v>25</v>
      </c>
      <c r="C10" s="21">
        <v>33</v>
      </c>
      <c r="D10" s="21">
        <v>13</v>
      </c>
      <c r="E10" s="22">
        <f t="shared" ref="E10:E13" si="0">J4</f>
        <v>82195.600000000006</v>
      </c>
      <c r="F10" s="28">
        <f t="shared" ref="F10:F13" si="1">E10*C10*D10</f>
        <v>35261912.400000006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ht="36" customHeight="1">
      <c r="B11" s="98" t="s">
        <v>27</v>
      </c>
      <c r="C11" s="23">
        <v>3</v>
      </c>
      <c r="D11" s="21">
        <v>13</v>
      </c>
      <c r="E11" s="22">
        <f t="shared" si="0"/>
        <v>82195.600000000006</v>
      </c>
      <c r="F11" s="28">
        <f t="shared" si="1"/>
        <v>3205628.4000000004</v>
      </c>
    </row>
    <row r="12" spans="1:66" ht="36" customHeight="1">
      <c r="B12" s="98" t="s">
        <v>28</v>
      </c>
      <c r="C12" s="23">
        <v>4</v>
      </c>
      <c r="D12" s="21">
        <v>13</v>
      </c>
      <c r="E12" s="22">
        <f t="shared" si="0"/>
        <v>82195.600000000006</v>
      </c>
      <c r="F12" s="28">
        <f t="shared" si="1"/>
        <v>4274171.2</v>
      </c>
    </row>
    <row r="13" spans="1:66" ht="36" customHeight="1">
      <c r="B13" s="98" t="s">
        <v>29</v>
      </c>
      <c r="C13" s="23">
        <v>4</v>
      </c>
      <c r="D13" s="21">
        <v>13</v>
      </c>
      <c r="E13" s="22">
        <f t="shared" si="0"/>
        <v>82195.600000000006</v>
      </c>
      <c r="F13" s="28">
        <f t="shared" si="1"/>
        <v>4274171.2</v>
      </c>
    </row>
    <row r="14" spans="1:66" ht="15.75" thickBot="1">
      <c r="B14" s="201" t="s">
        <v>21</v>
      </c>
      <c r="C14" s="202"/>
      <c r="D14" s="202"/>
      <c r="E14" s="202"/>
      <c r="F14" s="27">
        <f>F9+F10+F11+F12+F13</f>
        <v>167761219.59999999</v>
      </c>
      <c r="H14" s="4"/>
    </row>
    <row r="15" spans="1:66" ht="21" customHeight="1" thickBot="1">
      <c r="B15" s="203" t="s">
        <v>22</v>
      </c>
      <c r="C15" s="204"/>
      <c r="D15" s="204"/>
      <c r="E15" s="204"/>
      <c r="F15" s="24">
        <f>'ENTREGA MAQUINARIA '!AM28</f>
        <v>4452797.6999999993</v>
      </c>
      <c r="H15" s="5"/>
    </row>
    <row r="16" spans="1:66" ht="15.75" thickBot="1">
      <c r="B16" s="6"/>
      <c r="D16" s="192" t="s">
        <v>9</v>
      </c>
      <c r="E16" s="193"/>
      <c r="F16" s="24">
        <f>F14+F15</f>
        <v>172214017.29999998</v>
      </c>
      <c r="H16" s="7"/>
    </row>
    <row r="17" spans="2:8" ht="15.75" thickBot="1">
      <c r="B17" s="6"/>
      <c r="D17" s="8" t="s">
        <v>10</v>
      </c>
      <c r="E17" s="9">
        <v>0.1</v>
      </c>
      <c r="F17" s="24">
        <f>F16*E17</f>
        <v>17221401.73</v>
      </c>
    </row>
    <row r="18" spans="2:8">
      <c r="B18" s="6"/>
      <c r="D18" s="8" t="s">
        <v>11</v>
      </c>
      <c r="E18" s="10"/>
      <c r="F18" s="24">
        <f>F16*E17*19%</f>
        <v>3272066.3287</v>
      </c>
      <c r="H18" s="17"/>
    </row>
    <row r="19" spans="2:8" ht="15.75" thickBot="1">
      <c r="B19" s="11"/>
      <c r="C19" s="12"/>
      <c r="D19" s="194" t="s">
        <v>12</v>
      </c>
      <c r="E19" s="194"/>
      <c r="F19" s="20">
        <f>SUM(F16:F18)</f>
        <v>192707485.35869998</v>
      </c>
      <c r="H19" s="13"/>
    </row>
    <row r="20" spans="2:8">
      <c r="B20" t="s">
        <v>23</v>
      </c>
      <c r="F20" s="16"/>
      <c r="H20" s="7"/>
    </row>
    <row r="21" spans="2:8">
      <c r="B21" t="s">
        <v>436</v>
      </c>
      <c r="C21" s="15" t="s">
        <v>437</v>
      </c>
      <c r="F21" s="7"/>
      <c r="H21" s="7"/>
    </row>
    <row r="22" spans="2:8">
      <c r="B22" s="14"/>
      <c r="C22" s="15"/>
      <c r="H22" s="7"/>
    </row>
    <row r="23" spans="2:8">
      <c r="C23" s="15"/>
    </row>
  </sheetData>
  <mergeCells count="8">
    <mergeCell ref="C3:F4"/>
    <mergeCell ref="D16:E16"/>
    <mergeCell ref="D19:E19"/>
    <mergeCell ref="B5:B6"/>
    <mergeCell ref="C5:F6"/>
    <mergeCell ref="B7:F7"/>
    <mergeCell ref="B14:E14"/>
    <mergeCell ref="B15:E15"/>
  </mergeCells>
  <hyperlinks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O32"/>
  <sheetViews>
    <sheetView topLeftCell="X1" zoomScale="68" zoomScaleNormal="68" workbookViewId="0">
      <selection activeCell="AK12" sqref="AK12"/>
    </sheetView>
  </sheetViews>
  <sheetFormatPr baseColWidth="10" defaultColWidth="10.85546875" defaultRowHeight="15"/>
  <cols>
    <col min="2" max="2" width="24.7109375" bestFit="1" customWidth="1"/>
    <col min="3" max="3" width="53.140625" bestFit="1" customWidth="1"/>
    <col min="4" max="4" width="21.7109375" customWidth="1"/>
    <col min="5" max="5" width="18.140625" customWidth="1"/>
    <col min="6" max="9" width="15.5703125" customWidth="1"/>
    <col min="10" max="10" width="17.28515625" customWidth="1"/>
    <col min="11" max="11" width="15.42578125" bestFit="1" customWidth="1"/>
    <col min="12" max="12" width="12.5703125" customWidth="1"/>
    <col min="13" max="13" width="8.7109375" customWidth="1"/>
    <col min="14" max="15" width="9.85546875" customWidth="1"/>
    <col min="16" max="16" width="9.140625" customWidth="1"/>
    <col min="17" max="17" width="8.85546875" customWidth="1"/>
    <col min="18" max="18" width="11.28515625" customWidth="1"/>
    <col min="19" max="19" width="11.42578125" customWidth="1"/>
    <col min="20" max="20" width="15.85546875" customWidth="1"/>
    <col min="21" max="21" width="13.42578125" customWidth="1"/>
    <col min="22" max="22" width="11.42578125" customWidth="1"/>
    <col min="23" max="23" width="15.5703125" customWidth="1"/>
    <col min="24" max="24" width="13.28515625" customWidth="1"/>
    <col min="25" max="25" width="13.7109375" customWidth="1"/>
    <col min="26" max="26" width="14.85546875" customWidth="1"/>
    <col min="27" max="27" width="10.28515625" customWidth="1"/>
    <col min="28" max="28" width="13" customWidth="1"/>
    <col min="29" max="29" width="11" customWidth="1"/>
    <col min="30" max="30" width="12.5703125" customWidth="1"/>
    <col min="31" max="31" width="13.140625" customWidth="1"/>
    <col min="32" max="32" width="11.7109375" customWidth="1"/>
    <col min="33" max="33" width="12.28515625" customWidth="1"/>
    <col min="34" max="34" width="12" customWidth="1"/>
    <col min="35" max="35" width="13.7109375" customWidth="1"/>
    <col min="36" max="36" width="14.5703125" customWidth="1"/>
    <col min="37" max="37" width="11.5703125" customWidth="1"/>
    <col min="38" max="38" width="18.5703125" style="63" customWidth="1"/>
    <col min="39" max="39" width="25.85546875" style="63" customWidth="1"/>
    <col min="40" max="40" width="12.85546875" customWidth="1"/>
    <col min="41" max="41" width="16" customWidth="1"/>
  </cols>
  <sheetData>
    <row r="1" spans="1:41" ht="26.1" customHeight="1">
      <c r="A1" s="206" t="s">
        <v>32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33" t="s">
        <v>33</v>
      </c>
      <c r="M1" s="33" t="s">
        <v>33</v>
      </c>
      <c r="N1" s="33" t="s">
        <v>33</v>
      </c>
      <c r="O1" s="33" t="s">
        <v>33</v>
      </c>
      <c r="P1" s="33" t="s">
        <v>33</v>
      </c>
      <c r="Q1" s="33" t="s">
        <v>33</v>
      </c>
      <c r="R1" s="33" t="s">
        <v>33</v>
      </c>
      <c r="S1" s="33" t="s">
        <v>33</v>
      </c>
      <c r="T1" s="33" t="s">
        <v>33</v>
      </c>
      <c r="U1" s="33" t="s">
        <v>33</v>
      </c>
      <c r="V1" s="33" t="s">
        <v>33</v>
      </c>
      <c r="W1" s="33" t="s">
        <v>33</v>
      </c>
      <c r="X1" s="33" t="s">
        <v>33</v>
      </c>
      <c r="Y1" s="33" t="s">
        <v>33</v>
      </c>
      <c r="Z1" s="33" t="s">
        <v>33</v>
      </c>
      <c r="AA1" s="33" t="s">
        <v>33</v>
      </c>
      <c r="AB1" s="33" t="s">
        <v>33</v>
      </c>
      <c r="AC1" s="33" t="s">
        <v>33</v>
      </c>
      <c r="AD1" s="33" t="s">
        <v>33</v>
      </c>
      <c r="AE1" s="33" t="s">
        <v>33</v>
      </c>
      <c r="AF1" s="33" t="s">
        <v>33</v>
      </c>
      <c r="AG1" s="33" t="s">
        <v>33</v>
      </c>
      <c r="AH1" s="33" t="s">
        <v>33</v>
      </c>
      <c r="AI1" s="33" t="s">
        <v>33</v>
      </c>
      <c r="AJ1" s="33" t="s">
        <v>33</v>
      </c>
      <c r="AK1" s="207" t="s">
        <v>34</v>
      </c>
      <c r="AL1" s="208" t="s">
        <v>134</v>
      </c>
      <c r="AM1" s="208" t="s">
        <v>135</v>
      </c>
      <c r="AN1" s="208" t="s">
        <v>136</v>
      </c>
      <c r="AO1" s="205" t="s">
        <v>35</v>
      </c>
    </row>
    <row r="2" spans="1:41" ht="30.6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35" t="s">
        <v>36</v>
      </c>
      <c r="M2" s="35" t="s">
        <v>37</v>
      </c>
      <c r="N2" s="35" t="s">
        <v>38</v>
      </c>
      <c r="O2" s="35" t="s">
        <v>39</v>
      </c>
      <c r="P2" s="35" t="s">
        <v>40</v>
      </c>
      <c r="Q2" s="35" t="s">
        <v>41</v>
      </c>
      <c r="R2" s="35" t="s">
        <v>42</v>
      </c>
      <c r="S2" s="35" t="s">
        <v>43</v>
      </c>
      <c r="T2" s="35" t="s">
        <v>44</v>
      </c>
      <c r="U2" s="35" t="s">
        <v>45</v>
      </c>
      <c r="V2" s="35" t="s">
        <v>46</v>
      </c>
      <c r="W2" s="35" t="s">
        <v>47</v>
      </c>
      <c r="X2" s="35" t="s">
        <v>48</v>
      </c>
      <c r="Y2" s="35" t="s">
        <v>49</v>
      </c>
      <c r="Z2" s="35" t="s">
        <v>50</v>
      </c>
      <c r="AA2" s="35" t="s">
        <v>51</v>
      </c>
      <c r="AB2" s="35" t="s">
        <v>52</v>
      </c>
      <c r="AC2" s="35" t="s">
        <v>53</v>
      </c>
      <c r="AD2" s="35" t="s">
        <v>54</v>
      </c>
      <c r="AE2" s="35" t="s">
        <v>55</v>
      </c>
      <c r="AF2" s="35" t="s">
        <v>56</v>
      </c>
      <c r="AG2" s="35" t="s">
        <v>57</v>
      </c>
      <c r="AH2" s="35" t="s">
        <v>58</v>
      </c>
      <c r="AI2" s="35" t="s">
        <v>59</v>
      </c>
      <c r="AJ2" s="35" t="s">
        <v>60</v>
      </c>
      <c r="AK2" s="207"/>
      <c r="AL2" s="208"/>
      <c r="AM2" s="208"/>
      <c r="AN2" s="208"/>
      <c r="AO2" s="205"/>
    </row>
    <row r="3" spans="1:41" ht="30.6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1" t="s">
        <v>517</v>
      </c>
      <c r="M3" s="101" t="s">
        <v>518</v>
      </c>
      <c r="N3" s="101" t="s">
        <v>519</v>
      </c>
      <c r="O3" s="101" t="s">
        <v>520</v>
      </c>
      <c r="P3" s="101" t="s">
        <v>521</v>
      </c>
      <c r="Q3" s="101" t="s">
        <v>522</v>
      </c>
      <c r="R3" s="101" t="s">
        <v>523</v>
      </c>
      <c r="S3" s="101" t="s">
        <v>524</v>
      </c>
      <c r="T3" s="101" t="s">
        <v>525</v>
      </c>
      <c r="U3" s="101" t="s">
        <v>526</v>
      </c>
      <c r="V3" s="101" t="s">
        <v>527</v>
      </c>
      <c r="W3" s="101" t="s">
        <v>528</v>
      </c>
      <c r="X3" s="101" t="s">
        <v>529</v>
      </c>
      <c r="Y3" s="101" t="s">
        <v>530</v>
      </c>
      <c r="Z3" s="101" t="s">
        <v>531</v>
      </c>
      <c r="AA3" s="101" t="s">
        <v>532</v>
      </c>
      <c r="AB3" s="101" t="s">
        <v>533</v>
      </c>
      <c r="AC3" s="101" t="s">
        <v>534</v>
      </c>
      <c r="AD3" s="101" t="s">
        <v>535</v>
      </c>
      <c r="AE3" s="101" t="s">
        <v>536</v>
      </c>
      <c r="AF3" s="101" t="s">
        <v>537</v>
      </c>
      <c r="AG3" s="101" t="s">
        <v>538</v>
      </c>
      <c r="AH3" s="101" t="s">
        <v>539</v>
      </c>
      <c r="AI3" s="101" t="s">
        <v>540</v>
      </c>
      <c r="AJ3" s="101" t="s">
        <v>541</v>
      </c>
      <c r="AK3" s="207"/>
      <c r="AL3" s="208"/>
      <c r="AM3" s="208"/>
      <c r="AN3" s="208"/>
      <c r="AO3" s="205"/>
    </row>
    <row r="4" spans="1:41" ht="75" customHeight="1">
      <c r="A4" s="33" t="s">
        <v>61</v>
      </c>
      <c r="B4" s="33" t="s">
        <v>62</v>
      </c>
      <c r="C4" s="34" t="s">
        <v>63</v>
      </c>
      <c r="D4" s="33" t="s">
        <v>64</v>
      </c>
      <c r="E4" s="33" t="s">
        <v>2</v>
      </c>
      <c r="F4" s="33" t="s">
        <v>3</v>
      </c>
      <c r="G4" s="33" t="s">
        <v>4</v>
      </c>
      <c r="H4" s="33" t="s">
        <v>5</v>
      </c>
      <c r="I4" s="34" t="s">
        <v>3</v>
      </c>
      <c r="J4" s="34" t="s">
        <v>12</v>
      </c>
      <c r="K4" s="36" t="s">
        <v>65</v>
      </c>
      <c r="L4" s="34" t="s">
        <v>66</v>
      </c>
      <c r="M4" s="34" t="s">
        <v>67</v>
      </c>
      <c r="N4" s="34" t="s">
        <v>68</v>
      </c>
      <c r="O4" s="34" t="s">
        <v>69</v>
      </c>
      <c r="P4" s="34" t="s">
        <v>70</v>
      </c>
      <c r="Q4" s="34" t="s">
        <v>71</v>
      </c>
      <c r="R4" s="34" t="s">
        <v>72</v>
      </c>
      <c r="S4" s="34" t="s">
        <v>73</v>
      </c>
      <c r="T4" s="34" t="s">
        <v>74</v>
      </c>
      <c r="U4" s="34" t="s">
        <v>75</v>
      </c>
      <c r="V4" s="34" t="s">
        <v>76</v>
      </c>
      <c r="W4" s="34" t="s">
        <v>77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  <c r="AC4" s="34" t="s">
        <v>82</v>
      </c>
      <c r="AD4" s="34" t="s">
        <v>83</v>
      </c>
      <c r="AE4" s="34" t="s">
        <v>84</v>
      </c>
      <c r="AF4" s="34" t="s">
        <v>85</v>
      </c>
      <c r="AG4" s="34" t="s">
        <v>86</v>
      </c>
      <c r="AH4" s="34" t="s">
        <v>87</v>
      </c>
      <c r="AI4" s="34" t="s">
        <v>88</v>
      </c>
      <c r="AJ4" s="34" t="s">
        <v>89</v>
      </c>
      <c r="AK4" s="207"/>
      <c r="AL4" s="208"/>
      <c r="AM4" s="208"/>
      <c r="AN4" s="208"/>
      <c r="AO4" s="205"/>
    </row>
    <row r="5" spans="1:41" ht="18.95" customHeight="1">
      <c r="A5" s="37">
        <v>1</v>
      </c>
      <c r="B5" s="38" t="s">
        <v>90</v>
      </c>
      <c r="C5" s="39" t="s">
        <v>91</v>
      </c>
      <c r="D5" s="38" t="s">
        <v>1</v>
      </c>
      <c r="E5" s="40">
        <v>3389</v>
      </c>
      <c r="F5" s="40">
        <v>819</v>
      </c>
      <c r="G5" s="41">
        <v>0.19999999999999996</v>
      </c>
      <c r="H5" s="42">
        <v>0.80666863381528475</v>
      </c>
      <c r="I5" s="43">
        <v>655.20000000000005</v>
      </c>
      <c r="J5" s="44">
        <f t="shared" ref="J5:J27" si="0">I5*K5</f>
        <v>6552</v>
      </c>
      <c r="K5" s="45">
        <v>10</v>
      </c>
      <c r="L5" s="46">
        <v>10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7">
        <f>SUM(L5:AJ5)</f>
        <v>10</v>
      </c>
      <c r="AL5" s="48">
        <v>0</v>
      </c>
      <c r="AM5" s="48">
        <f>AL5*I5</f>
        <v>0</v>
      </c>
      <c r="AN5" s="49">
        <v>6</v>
      </c>
      <c r="AO5" s="50">
        <f t="shared" ref="AO5:AO18" si="1">AK5-AL5-AN5</f>
        <v>4</v>
      </c>
    </row>
    <row r="6" spans="1:41" ht="17.100000000000001" customHeight="1">
      <c r="A6" s="37">
        <v>2</v>
      </c>
      <c r="B6" s="38" t="s">
        <v>92</v>
      </c>
      <c r="C6" s="39" t="s">
        <v>93</v>
      </c>
      <c r="D6" s="38" t="s">
        <v>1</v>
      </c>
      <c r="E6" s="40">
        <v>6832</v>
      </c>
      <c r="F6" s="40">
        <v>1885</v>
      </c>
      <c r="G6" s="41">
        <v>0.2</v>
      </c>
      <c r="H6" s="42">
        <v>0.77927400468384078</v>
      </c>
      <c r="I6" s="40">
        <v>1508</v>
      </c>
      <c r="J6" s="44">
        <f t="shared" si="0"/>
        <v>15080</v>
      </c>
      <c r="K6" s="45">
        <v>10</v>
      </c>
      <c r="L6" s="46">
        <v>10</v>
      </c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51">
        <f t="shared" ref="AK6:AK27" si="2">SUM(L6:AJ6)</f>
        <v>10</v>
      </c>
      <c r="AL6" s="48">
        <v>0</v>
      </c>
      <c r="AM6" s="48">
        <f t="shared" ref="AM6:AM27" si="3">AL6*I6</f>
        <v>0</v>
      </c>
      <c r="AN6" s="49">
        <v>10</v>
      </c>
      <c r="AO6" s="52">
        <f t="shared" si="1"/>
        <v>0</v>
      </c>
    </row>
    <row r="7" spans="1:41" ht="18" customHeight="1">
      <c r="A7" s="37">
        <v>3</v>
      </c>
      <c r="B7" s="38" t="s">
        <v>94</v>
      </c>
      <c r="C7" s="39" t="s">
        <v>95</v>
      </c>
      <c r="D7" s="38" t="s">
        <v>1</v>
      </c>
      <c r="E7" s="40">
        <v>32697</v>
      </c>
      <c r="F7" s="40">
        <v>13258</v>
      </c>
      <c r="G7" s="41">
        <v>0.25</v>
      </c>
      <c r="H7" s="42">
        <v>0.69588953114964669</v>
      </c>
      <c r="I7" s="40">
        <v>9943.5</v>
      </c>
      <c r="J7" s="44">
        <f t="shared" si="0"/>
        <v>696045</v>
      </c>
      <c r="K7" s="45">
        <v>70</v>
      </c>
      <c r="L7" s="46">
        <v>12</v>
      </c>
      <c r="M7" s="46">
        <v>5</v>
      </c>
      <c r="N7" s="46">
        <v>3</v>
      </c>
      <c r="O7" s="46">
        <v>1</v>
      </c>
      <c r="P7" s="46">
        <v>3</v>
      </c>
      <c r="Q7" s="46">
        <v>3</v>
      </c>
      <c r="R7" s="46">
        <v>3</v>
      </c>
      <c r="S7" s="46">
        <v>3</v>
      </c>
      <c r="T7" s="46">
        <v>3</v>
      </c>
      <c r="U7" s="46">
        <v>3</v>
      </c>
      <c r="V7" s="46">
        <v>2</v>
      </c>
      <c r="W7" s="46">
        <v>2</v>
      </c>
      <c r="X7" s="46">
        <v>2</v>
      </c>
      <c r="Y7" s="46">
        <v>2</v>
      </c>
      <c r="Z7" s="46">
        <v>2</v>
      </c>
      <c r="AA7" s="46">
        <v>2</v>
      </c>
      <c r="AB7" s="46">
        <v>2</v>
      </c>
      <c r="AC7" s="46">
        <v>3</v>
      </c>
      <c r="AD7" s="46">
        <v>2</v>
      </c>
      <c r="AE7" s="46">
        <v>2</v>
      </c>
      <c r="AF7" s="46">
        <v>2</v>
      </c>
      <c r="AG7" s="46">
        <v>2</v>
      </c>
      <c r="AH7" s="46">
        <v>2</v>
      </c>
      <c r="AI7" s="46">
        <v>2</v>
      </c>
      <c r="AJ7" s="46">
        <v>2</v>
      </c>
      <c r="AK7" s="51">
        <f t="shared" si="2"/>
        <v>70</v>
      </c>
      <c r="AL7" s="53">
        <v>58</v>
      </c>
      <c r="AM7" s="53">
        <f t="shared" si="3"/>
        <v>576723</v>
      </c>
      <c r="AN7" s="49">
        <v>12</v>
      </c>
      <c r="AO7" s="52">
        <f>AK7-AL7-AN7</f>
        <v>0</v>
      </c>
    </row>
    <row r="8" spans="1:41" ht="12.6" customHeight="1">
      <c r="A8" s="37">
        <v>4</v>
      </c>
      <c r="B8" s="38" t="s">
        <v>96</v>
      </c>
      <c r="C8" s="39" t="s">
        <v>97</v>
      </c>
      <c r="D8" s="38" t="s">
        <v>1</v>
      </c>
      <c r="E8" s="40">
        <v>56864</v>
      </c>
      <c r="F8" s="40">
        <v>25874</v>
      </c>
      <c r="G8" s="41">
        <v>0.25</v>
      </c>
      <c r="H8" s="42">
        <v>0.65873839335959483</v>
      </c>
      <c r="I8" s="40">
        <v>19405.5</v>
      </c>
      <c r="J8" s="44">
        <f t="shared" si="0"/>
        <v>834436.5</v>
      </c>
      <c r="K8" s="45">
        <v>43</v>
      </c>
      <c r="L8" s="46">
        <v>7</v>
      </c>
      <c r="M8" s="46">
        <v>4</v>
      </c>
      <c r="N8" s="46">
        <v>1</v>
      </c>
      <c r="O8" s="46">
        <v>2</v>
      </c>
      <c r="P8" s="46">
        <v>2</v>
      </c>
      <c r="Q8" s="46">
        <v>2</v>
      </c>
      <c r="R8" s="46">
        <v>2</v>
      </c>
      <c r="S8" s="46">
        <v>2</v>
      </c>
      <c r="T8" s="46">
        <v>2</v>
      </c>
      <c r="U8" s="46">
        <v>2</v>
      </c>
      <c r="V8" s="46">
        <v>2</v>
      </c>
      <c r="W8" s="46">
        <v>1</v>
      </c>
      <c r="X8" s="46">
        <v>1</v>
      </c>
      <c r="Y8" s="46">
        <v>1</v>
      </c>
      <c r="Z8" s="46">
        <v>1</v>
      </c>
      <c r="AA8" s="46">
        <v>1</v>
      </c>
      <c r="AB8" s="46">
        <v>1</v>
      </c>
      <c r="AC8" s="46">
        <v>2</v>
      </c>
      <c r="AD8" s="46">
        <v>1</v>
      </c>
      <c r="AE8" s="46">
        <v>1</v>
      </c>
      <c r="AF8" s="46">
        <v>1</v>
      </c>
      <c r="AG8" s="46">
        <v>1</v>
      </c>
      <c r="AH8" s="46">
        <v>1</v>
      </c>
      <c r="AI8" s="46">
        <v>1</v>
      </c>
      <c r="AJ8" s="46">
        <v>1</v>
      </c>
      <c r="AK8" s="47">
        <f t="shared" si="2"/>
        <v>43</v>
      </c>
      <c r="AL8" s="48">
        <v>0</v>
      </c>
      <c r="AM8" s="48">
        <f t="shared" si="3"/>
        <v>0</v>
      </c>
      <c r="AN8" s="49">
        <v>7</v>
      </c>
      <c r="AO8" s="50">
        <f t="shared" si="1"/>
        <v>36</v>
      </c>
    </row>
    <row r="9" spans="1:41" ht="18.600000000000001" customHeight="1">
      <c r="A9" s="37">
        <v>5</v>
      </c>
      <c r="B9" s="38" t="s">
        <v>98</v>
      </c>
      <c r="C9" s="39" t="s">
        <v>99</v>
      </c>
      <c r="D9" s="38" t="s">
        <v>1</v>
      </c>
      <c r="E9" s="40">
        <v>15354</v>
      </c>
      <c r="F9" s="40">
        <v>5810</v>
      </c>
      <c r="G9" s="41">
        <v>0.25</v>
      </c>
      <c r="H9" s="42">
        <v>0.71619773348964433</v>
      </c>
      <c r="I9" s="40">
        <v>4357.5</v>
      </c>
      <c r="J9" s="44">
        <f t="shared" si="0"/>
        <v>161227.5</v>
      </c>
      <c r="K9" s="45">
        <v>37</v>
      </c>
      <c r="L9" s="46">
        <v>12</v>
      </c>
      <c r="M9" s="46">
        <v>2</v>
      </c>
      <c r="N9" s="46">
        <v>1</v>
      </c>
      <c r="O9" s="46">
        <v>1</v>
      </c>
      <c r="P9" s="46">
        <v>1</v>
      </c>
      <c r="Q9" s="46">
        <v>1</v>
      </c>
      <c r="R9" s="46">
        <v>1</v>
      </c>
      <c r="S9" s="46">
        <v>1</v>
      </c>
      <c r="T9" s="46">
        <v>1</v>
      </c>
      <c r="U9" s="46">
        <v>1</v>
      </c>
      <c r="V9" s="46">
        <v>1</v>
      </c>
      <c r="W9" s="46">
        <v>1</v>
      </c>
      <c r="X9" s="46">
        <v>1</v>
      </c>
      <c r="Y9" s="46">
        <v>1</v>
      </c>
      <c r="Z9" s="46">
        <v>1</v>
      </c>
      <c r="AA9" s="46">
        <v>1</v>
      </c>
      <c r="AB9" s="46">
        <v>1</v>
      </c>
      <c r="AC9" s="46">
        <v>1</v>
      </c>
      <c r="AD9" s="46">
        <v>1</v>
      </c>
      <c r="AE9" s="46">
        <v>1</v>
      </c>
      <c r="AF9" s="46">
        <v>1</v>
      </c>
      <c r="AG9" s="46">
        <v>1</v>
      </c>
      <c r="AH9" s="46">
        <v>1</v>
      </c>
      <c r="AI9" s="46">
        <v>1</v>
      </c>
      <c r="AJ9" s="46">
        <v>1</v>
      </c>
      <c r="AK9" s="47">
        <f t="shared" si="2"/>
        <v>37</v>
      </c>
      <c r="AL9" s="53">
        <v>4</v>
      </c>
      <c r="AM9" s="53">
        <f>AL9*I9</f>
        <v>17430</v>
      </c>
      <c r="AN9" s="47"/>
      <c r="AO9" s="50">
        <f t="shared" si="1"/>
        <v>33</v>
      </c>
    </row>
    <row r="10" spans="1:41" ht="17.100000000000001" customHeight="1">
      <c r="A10" s="37">
        <v>6</v>
      </c>
      <c r="B10" s="38" t="s">
        <v>100</v>
      </c>
      <c r="C10" s="39" t="s">
        <v>101</v>
      </c>
      <c r="D10" s="38" t="s">
        <v>1</v>
      </c>
      <c r="E10" s="40">
        <v>29853</v>
      </c>
      <c r="F10" s="40">
        <v>9005</v>
      </c>
      <c r="G10" s="41">
        <v>0.2</v>
      </c>
      <c r="H10" s="42">
        <v>0.7586842193414397</v>
      </c>
      <c r="I10" s="40">
        <v>7204</v>
      </c>
      <c r="J10" s="44">
        <f t="shared" si="0"/>
        <v>57632</v>
      </c>
      <c r="K10" s="45">
        <v>8</v>
      </c>
      <c r="L10" s="46">
        <v>3</v>
      </c>
      <c r="M10" s="46">
        <v>2</v>
      </c>
      <c r="N10" s="46">
        <v>1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>
        <v>1</v>
      </c>
      <c r="AD10" s="46"/>
      <c r="AE10" s="46">
        <v>1</v>
      </c>
      <c r="AF10" s="46"/>
      <c r="AG10" s="46"/>
      <c r="AH10" s="46"/>
      <c r="AI10" s="46"/>
      <c r="AJ10" s="46"/>
      <c r="AK10" s="47">
        <f t="shared" si="2"/>
        <v>8</v>
      </c>
      <c r="AL10" s="53">
        <v>8</v>
      </c>
      <c r="AM10" s="53">
        <f t="shared" si="3"/>
        <v>57632</v>
      </c>
      <c r="AN10" s="47"/>
      <c r="AO10" s="50">
        <f t="shared" si="1"/>
        <v>0</v>
      </c>
    </row>
    <row r="11" spans="1:41" ht="13.5" customHeight="1">
      <c r="A11" s="37">
        <v>7</v>
      </c>
      <c r="B11" s="38" t="s">
        <v>102</v>
      </c>
      <c r="C11" s="39" t="s">
        <v>103</v>
      </c>
      <c r="D11" s="38" t="s">
        <v>1</v>
      </c>
      <c r="E11" s="40">
        <v>12083</v>
      </c>
      <c r="F11" s="40">
        <v>3584</v>
      </c>
      <c r="G11" s="41">
        <v>0.20000000000000004</v>
      </c>
      <c r="H11" s="42">
        <v>0.7627079367706695</v>
      </c>
      <c r="I11" s="40">
        <v>2867.2</v>
      </c>
      <c r="J11" s="44">
        <f t="shared" si="0"/>
        <v>5734.4</v>
      </c>
      <c r="K11" s="45">
        <v>2</v>
      </c>
      <c r="L11" s="46">
        <v>2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7">
        <f t="shared" si="2"/>
        <v>2</v>
      </c>
      <c r="AL11" s="48">
        <v>0</v>
      </c>
      <c r="AM11" s="48">
        <f t="shared" si="3"/>
        <v>0</v>
      </c>
      <c r="AN11" s="47"/>
      <c r="AO11" s="50">
        <f t="shared" si="1"/>
        <v>2</v>
      </c>
    </row>
    <row r="12" spans="1:41" ht="11.1" customHeight="1">
      <c r="A12" s="37">
        <v>8</v>
      </c>
      <c r="B12" s="38" t="s">
        <v>104</v>
      </c>
      <c r="C12" s="39" t="s">
        <v>105</v>
      </c>
      <c r="D12" s="38" t="s">
        <v>1</v>
      </c>
      <c r="E12" s="40">
        <v>17770</v>
      </c>
      <c r="F12" s="40">
        <v>10043</v>
      </c>
      <c r="G12" s="41">
        <v>0.20000000000000004</v>
      </c>
      <c r="H12" s="42">
        <v>0.54786719189645472</v>
      </c>
      <c r="I12" s="40">
        <v>8034.4</v>
      </c>
      <c r="J12" s="44">
        <f t="shared" si="0"/>
        <v>8034.4</v>
      </c>
      <c r="K12" s="45">
        <v>1</v>
      </c>
      <c r="L12" s="46">
        <v>1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7">
        <f t="shared" si="2"/>
        <v>1</v>
      </c>
      <c r="AL12" s="48">
        <v>0</v>
      </c>
      <c r="AM12" s="48">
        <f t="shared" si="3"/>
        <v>0</v>
      </c>
      <c r="AN12" s="47"/>
      <c r="AO12" s="50">
        <f t="shared" si="1"/>
        <v>1</v>
      </c>
    </row>
    <row r="13" spans="1:41" ht="15.95" customHeight="1">
      <c r="A13" s="37">
        <v>9</v>
      </c>
      <c r="B13" s="38" t="s">
        <v>106</v>
      </c>
      <c r="C13" s="39" t="s">
        <v>107</v>
      </c>
      <c r="D13" s="38" t="s">
        <v>1</v>
      </c>
      <c r="E13" s="40">
        <v>42648</v>
      </c>
      <c r="F13" s="40">
        <v>21757</v>
      </c>
      <c r="G13" s="41">
        <v>0.20000000000000007</v>
      </c>
      <c r="H13" s="42">
        <v>0.59187769649221544</v>
      </c>
      <c r="I13" s="40">
        <v>17405.599999999999</v>
      </c>
      <c r="J13" s="44">
        <f t="shared" si="0"/>
        <v>69622.399999999994</v>
      </c>
      <c r="K13" s="45">
        <v>4</v>
      </c>
      <c r="L13" s="46">
        <v>2</v>
      </c>
      <c r="M13" s="46"/>
      <c r="N13" s="46"/>
      <c r="O13" s="46">
        <v>1</v>
      </c>
      <c r="P13" s="46"/>
      <c r="Q13" s="46"/>
      <c r="R13" s="46"/>
      <c r="S13" s="46"/>
      <c r="T13" s="46"/>
      <c r="U13" s="46"/>
      <c r="V13" s="46"/>
      <c r="W13" s="46">
        <v>1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51">
        <f t="shared" si="2"/>
        <v>4</v>
      </c>
      <c r="AL13" s="53">
        <v>3</v>
      </c>
      <c r="AM13" s="53">
        <f t="shared" si="3"/>
        <v>52216.799999999996</v>
      </c>
      <c r="AN13" s="49">
        <v>1</v>
      </c>
      <c r="AO13" s="52">
        <f t="shared" si="1"/>
        <v>0</v>
      </c>
    </row>
    <row r="14" spans="1:41" ht="15.95" customHeight="1">
      <c r="A14" s="37">
        <v>10</v>
      </c>
      <c r="B14" s="38" t="s">
        <v>6</v>
      </c>
      <c r="C14" s="39" t="s">
        <v>108</v>
      </c>
      <c r="D14" s="38" t="s">
        <v>1</v>
      </c>
      <c r="E14" s="40">
        <v>48335</v>
      </c>
      <c r="F14" s="40">
        <v>25959</v>
      </c>
      <c r="G14" s="41">
        <v>0.25</v>
      </c>
      <c r="H14" s="42">
        <v>0.59720182062687499</v>
      </c>
      <c r="I14" s="40">
        <v>19469.25</v>
      </c>
      <c r="J14" s="44">
        <f t="shared" si="0"/>
        <v>1129216.5</v>
      </c>
      <c r="K14" s="45">
        <v>58</v>
      </c>
      <c r="L14" s="46">
        <v>18</v>
      </c>
      <c r="M14" s="46">
        <v>6</v>
      </c>
      <c r="N14" s="46">
        <v>1</v>
      </c>
      <c r="O14" s="46"/>
      <c r="P14" s="46">
        <v>2</v>
      </c>
      <c r="Q14" s="46">
        <v>2</v>
      </c>
      <c r="R14" s="46">
        <v>2</v>
      </c>
      <c r="S14" s="46">
        <v>2</v>
      </c>
      <c r="T14" s="46">
        <v>2</v>
      </c>
      <c r="U14" s="46">
        <v>4</v>
      </c>
      <c r="V14" s="46">
        <v>2</v>
      </c>
      <c r="W14" s="46"/>
      <c r="X14" s="46">
        <v>1</v>
      </c>
      <c r="Y14" s="46">
        <v>2</v>
      </c>
      <c r="Z14" s="46">
        <v>1</v>
      </c>
      <c r="AA14" s="46">
        <v>2</v>
      </c>
      <c r="AB14" s="46">
        <v>1</v>
      </c>
      <c r="AC14" s="46">
        <v>2</v>
      </c>
      <c r="AD14" s="46">
        <v>1</v>
      </c>
      <c r="AE14" s="46">
        <v>1</v>
      </c>
      <c r="AF14" s="46">
        <v>1</v>
      </c>
      <c r="AG14" s="46">
        <v>1</v>
      </c>
      <c r="AH14" s="46">
        <v>1</v>
      </c>
      <c r="AI14" s="46">
        <v>1</v>
      </c>
      <c r="AJ14" s="46">
        <v>2</v>
      </c>
      <c r="AK14" s="51">
        <f t="shared" si="2"/>
        <v>58</v>
      </c>
      <c r="AL14" s="53">
        <v>51</v>
      </c>
      <c r="AM14" s="53">
        <f t="shared" si="3"/>
        <v>992931.75</v>
      </c>
      <c r="AN14" s="49">
        <v>7</v>
      </c>
      <c r="AO14" s="52">
        <f t="shared" si="1"/>
        <v>0</v>
      </c>
    </row>
    <row r="15" spans="1:41" ht="23.1" customHeight="1">
      <c r="A15" s="37">
        <v>11</v>
      </c>
      <c r="B15" s="38" t="s">
        <v>109</v>
      </c>
      <c r="C15" s="39" t="s">
        <v>110</v>
      </c>
      <c r="D15" s="38" t="s">
        <v>1</v>
      </c>
      <c r="E15" s="40">
        <v>76767</v>
      </c>
      <c r="F15" s="40">
        <v>26918</v>
      </c>
      <c r="G15" s="41">
        <v>0.25</v>
      </c>
      <c r="H15" s="42">
        <v>0.7370159052717965</v>
      </c>
      <c r="I15" s="40">
        <v>20188.5</v>
      </c>
      <c r="J15" s="44">
        <f t="shared" si="0"/>
        <v>1554514.5</v>
      </c>
      <c r="K15" s="45">
        <v>77</v>
      </c>
      <c r="L15" s="46">
        <v>17</v>
      </c>
      <c r="M15" s="46">
        <v>4</v>
      </c>
      <c r="N15" s="46">
        <v>5</v>
      </c>
      <c r="O15" s="46">
        <v>2</v>
      </c>
      <c r="P15" s="46">
        <v>8</v>
      </c>
      <c r="Q15" s="46">
        <v>3</v>
      </c>
      <c r="R15" s="46">
        <v>3</v>
      </c>
      <c r="S15" s="46">
        <v>3</v>
      </c>
      <c r="T15" s="46">
        <v>3</v>
      </c>
      <c r="U15" s="46">
        <v>4</v>
      </c>
      <c r="V15" s="46">
        <v>3</v>
      </c>
      <c r="W15" s="46">
        <v>2</v>
      </c>
      <c r="X15" s="46">
        <v>2</v>
      </c>
      <c r="Y15" s="46">
        <v>1</v>
      </c>
      <c r="Z15" s="46">
        <v>1</v>
      </c>
      <c r="AA15" s="46">
        <v>1</v>
      </c>
      <c r="AB15" s="46">
        <v>2</v>
      </c>
      <c r="AC15" s="46">
        <v>2</v>
      </c>
      <c r="AD15" s="46">
        <v>1</v>
      </c>
      <c r="AE15" s="46">
        <v>2</v>
      </c>
      <c r="AF15" s="46">
        <v>1</v>
      </c>
      <c r="AG15" s="46">
        <v>2</v>
      </c>
      <c r="AH15" s="46">
        <v>2</v>
      </c>
      <c r="AI15" s="46">
        <v>1</v>
      </c>
      <c r="AJ15" s="46">
        <v>2</v>
      </c>
      <c r="AK15" s="47">
        <f t="shared" si="2"/>
        <v>77</v>
      </c>
      <c r="AL15" s="53">
        <v>61</v>
      </c>
      <c r="AM15" s="53">
        <f t="shared" si="3"/>
        <v>1231498.5</v>
      </c>
      <c r="AN15" s="49">
        <v>11</v>
      </c>
      <c r="AO15" s="50">
        <f t="shared" si="1"/>
        <v>5</v>
      </c>
    </row>
    <row r="16" spans="1:41" ht="17.100000000000001" customHeight="1">
      <c r="A16" s="37">
        <v>12</v>
      </c>
      <c r="B16" s="38" t="s">
        <v>111</v>
      </c>
      <c r="C16" s="39" t="s">
        <v>112</v>
      </c>
      <c r="D16" s="38" t="s">
        <v>1</v>
      </c>
      <c r="E16" s="40">
        <v>18480</v>
      </c>
      <c r="F16" s="40">
        <v>3442</v>
      </c>
      <c r="G16" s="41">
        <v>0.20000000000000004</v>
      </c>
      <c r="H16" s="42">
        <v>0.85099567099567097</v>
      </c>
      <c r="I16" s="40">
        <v>2753.6</v>
      </c>
      <c r="J16" s="44">
        <f t="shared" si="0"/>
        <v>96376</v>
      </c>
      <c r="K16" s="45">
        <v>35</v>
      </c>
      <c r="L16" s="46">
        <v>20</v>
      </c>
      <c r="M16" s="46">
        <v>6</v>
      </c>
      <c r="N16" s="46">
        <v>3</v>
      </c>
      <c r="O16" s="46">
        <v>3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>
        <v>1</v>
      </c>
      <c r="AD16" s="46"/>
      <c r="AE16" s="46"/>
      <c r="AF16" s="46">
        <v>1</v>
      </c>
      <c r="AG16" s="46"/>
      <c r="AH16" s="46"/>
      <c r="AI16" s="46">
        <v>1</v>
      </c>
      <c r="AJ16" s="46"/>
      <c r="AK16" s="51">
        <f t="shared" si="2"/>
        <v>35</v>
      </c>
      <c r="AL16" s="53">
        <v>34</v>
      </c>
      <c r="AM16" s="53">
        <f t="shared" si="3"/>
        <v>93622.399999999994</v>
      </c>
      <c r="AN16" s="49">
        <v>1</v>
      </c>
      <c r="AO16" s="52">
        <f t="shared" si="1"/>
        <v>0</v>
      </c>
    </row>
    <row r="17" spans="1:41" ht="38.1" customHeight="1">
      <c r="A17" s="37">
        <v>13</v>
      </c>
      <c r="B17" s="38" t="s">
        <v>7</v>
      </c>
      <c r="C17" s="39" t="s">
        <v>113</v>
      </c>
      <c r="D17" s="38" t="s">
        <v>114</v>
      </c>
      <c r="E17" s="40">
        <v>113728</v>
      </c>
      <c r="F17" s="40">
        <v>73463</v>
      </c>
      <c r="G17" s="41">
        <v>0.25</v>
      </c>
      <c r="H17" s="42">
        <v>0.51553487267867193</v>
      </c>
      <c r="I17" s="40">
        <v>55097.25</v>
      </c>
      <c r="J17" s="44">
        <f t="shared" si="0"/>
        <v>606069.75</v>
      </c>
      <c r="K17" s="45">
        <v>11</v>
      </c>
      <c r="L17" s="46">
        <v>3</v>
      </c>
      <c r="M17" s="46"/>
      <c r="N17" s="46">
        <v>2</v>
      </c>
      <c r="O17" s="46">
        <v>1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>
        <v>2</v>
      </c>
      <c r="AD17" s="46"/>
      <c r="AE17" s="46">
        <v>1</v>
      </c>
      <c r="AF17" s="46">
        <v>1</v>
      </c>
      <c r="AG17" s="46">
        <v>1</v>
      </c>
      <c r="AH17" s="46"/>
      <c r="AI17" s="46"/>
      <c r="AJ17" s="46"/>
      <c r="AK17" s="47">
        <f t="shared" si="2"/>
        <v>11</v>
      </c>
      <c r="AL17" s="53">
        <v>11</v>
      </c>
      <c r="AM17" s="53">
        <f t="shared" si="3"/>
        <v>606069.75</v>
      </c>
      <c r="AN17" s="47"/>
      <c r="AO17" s="50">
        <f t="shared" si="1"/>
        <v>0</v>
      </c>
    </row>
    <row r="18" spans="1:41" ht="23.1" customHeight="1">
      <c r="A18" s="37">
        <v>14</v>
      </c>
      <c r="B18" s="38" t="s">
        <v>115</v>
      </c>
      <c r="C18" s="39" t="s">
        <v>116</v>
      </c>
      <c r="D18" s="38" t="s">
        <v>1</v>
      </c>
      <c r="E18" s="40">
        <v>120836</v>
      </c>
      <c r="F18" s="40">
        <v>75410</v>
      </c>
      <c r="G18" s="41">
        <v>0.25</v>
      </c>
      <c r="H18" s="42">
        <v>0.53194826045218313</v>
      </c>
      <c r="I18" s="40">
        <v>56557.5</v>
      </c>
      <c r="J18" s="44">
        <f t="shared" si="0"/>
        <v>395902.5</v>
      </c>
      <c r="K18" s="45">
        <v>7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v>1</v>
      </c>
      <c r="X18" s="46">
        <v>1</v>
      </c>
      <c r="Y18" s="46">
        <v>1</v>
      </c>
      <c r="Z18" s="46">
        <v>1</v>
      </c>
      <c r="AA18" s="46"/>
      <c r="AB18" s="46"/>
      <c r="AC18" s="46"/>
      <c r="AD18" s="46">
        <v>1</v>
      </c>
      <c r="AE18" s="46"/>
      <c r="AF18" s="46"/>
      <c r="AG18" s="46"/>
      <c r="AH18" s="46">
        <v>1</v>
      </c>
      <c r="AI18" s="46">
        <v>1</v>
      </c>
      <c r="AJ18" s="46"/>
      <c r="AK18" s="47">
        <f t="shared" si="2"/>
        <v>7</v>
      </c>
      <c r="AL18" s="48">
        <v>0</v>
      </c>
      <c r="AM18" s="48">
        <f t="shared" si="3"/>
        <v>0</v>
      </c>
      <c r="AN18" s="47"/>
      <c r="AO18" s="50">
        <f t="shared" si="1"/>
        <v>7</v>
      </c>
    </row>
    <row r="19" spans="1:41" ht="31.5" customHeight="1">
      <c r="A19" s="37">
        <v>15</v>
      </c>
      <c r="B19" s="38" t="s">
        <v>117</v>
      </c>
      <c r="C19" s="39" t="s">
        <v>118</v>
      </c>
      <c r="D19" s="38" t="s">
        <v>1</v>
      </c>
      <c r="E19" s="40">
        <v>120836</v>
      </c>
      <c r="F19" s="40">
        <v>116818</v>
      </c>
      <c r="G19" s="41">
        <v>0.25</v>
      </c>
      <c r="H19" s="42">
        <v>0.27493875997219375</v>
      </c>
      <c r="I19" s="40">
        <v>87613.5</v>
      </c>
      <c r="J19" s="44">
        <f t="shared" si="0"/>
        <v>1401816</v>
      </c>
      <c r="K19" s="45">
        <v>16</v>
      </c>
      <c r="L19" s="46">
        <v>3</v>
      </c>
      <c r="M19" s="46">
        <v>1</v>
      </c>
      <c r="N19" s="46"/>
      <c r="O19" s="46"/>
      <c r="P19" s="46">
        <v>1</v>
      </c>
      <c r="Q19" s="46">
        <v>1</v>
      </c>
      <c r="R19" s="46">
        <v>1</v>
      </c>
      <c r="S19" s="46">
        <v>2</v>
      </c>
      <c r="T19" s="46">
        <v>1</v>
      </c>
      <c r="U19" s="46">
        <v>2</v>
      </c>
      <c r="V19" s="46">
        <v>1</v>
      </c>
      <c r="W19" s="46">
        <v>1</v>
      </c>
      <c r="X19" s="46"/>
      <c r="Y19" s="46"/>
      <c r="Z19" s="46"/>
      <c r="AA19" s="46">
        <v>1</v>
      </c>
      <c r="AB19" s="46">
        <v>1</v>
      </c>
      <c r="AC19" s="46"/>
      <c r="AD19" s="46"/>
      <c r="AE19" s="46"/>
      <c r="AF19" s="46"/>
      <c r="AG19" s="46"/>
      <c r="AH19" s="46"/>
      <c r="AI19" s="46"/>
      <c r="AJ19" s="46"/>
      <c r="AK19" s="47">
        <f t="shared" si="2"/>
        <v>16</v>
      </c>
      <c r="AL19" s="53">
        <v>3</v>
      </c>
      <c r="AM19" s="53">
        <f t="shared" si="3"/>
        <v>262840.5</v>
      </c>
      <c r="AN19" s="49">
        <v>4</v>
      </c>
      <c r="AO19" s="50">
        <f>AK19-AL19-AN19</f>
        <v>9</v>
      </c>
    </row>
    <row r="20" spans="1:41" ht="23.1" customHeight="1">
      <c r="A20" s="37">
        <v>16</v>
      </c>
      <c r="B20" s="38" t="s">
        <v>119</v>
      </c>
      <c r="C20" s="39" t="s">
        <v>120</v>
      </c>
      <c r="D20" s="38" t="s">
        <v>1</v>
      </c>
      <c r="E20" s="40">
        <v>113728</v>
      </c>
      <c r="F20" s="40">
        <v>66522</v>
      </c>
      <c r="G20" s="41">
        <v>0.25</v>
      </c>
      <c r="H20" s="42">
        <v>0.56130856077658975</v>
      </c>
      <c r="I20" s="40">
        <v>49891.5</v>
      </c>
      <c r="J20" s="44">
        <f t="shared" si="0"/>
        <v>249457.5</v>
      </c>
      <c r="K20" s="45">
        <v>5</v>
      </c>
      <c r="L20" s="46">
        <v>1</v>
      </c>
      <c r="M20" s="46">
        <v>1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>
        <v>1</v>
      </c>
      <c r="AD20" s="46">
        <v>1</v>
      </c>
      <c r="AE20" s="46"/>
      <c r="AF20" s="46"/>
      <c r="AG20" s="46"/>
      <c r="AH20" s="46"/>
      <c r="AI20" s="46"/>
      <c r="AJ20" s="46">
        <v>1</v>
      </c>
      <c r="AK20" s="47">
        <f t="shared" si="2"/>
        <v>5</v>
      </c>
      <c r="AL20" s="53">
        <v>5</v>
      </c>
      <c r="AM20" s="53">
        <f t="shared" si="3"/>
        <v>249457.5</v>
      </c>
      <c r="AN20" s="47"/>
      <c r="AO20" s="50">
        <f t="shared" ref="AO20:AO27" si="4">AK20-AL20-AN20</f>
        <v>0</v>
      </c>
    </row>
    <row r="21" spans="1:41" ht="27.6" customHeight="1">
      <c r="A21" s="37">
        <v>17</v>
      </c>
      <c r="B21" s="38" t="s">
        <v>8</v>
      </c>
      <c r="C21" s="39" t="s">
        <v>121</v>
      </c>
      <c r="D21" s="38" t="s">
        <v>1</v>
      </c>
      <c r="E21" s="54">
        <v>106620</v>
      </c>
      <c r="F21" s="54">
        <v>87259</v>
      </c>
      <c r="G21" s="55">
        <v>0.25</v>
      </c>
      <c r="H21" s="56">
        <v>0.38619161508159816</v>
      </c>
      <c r="I21" s="54">
        <v>65444.25</v>
      </c>
      <c r="J21" s="44">
        <f t="shared" si="0"/>
        <v>392665.5</v>
      </c>
      <c r="K21" s="45">
        <v>6</v>
      </c>
      <c r="L21" s="46">
        <v>6</v>
      </c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>
        <f t="shared" si="2"/>
        <v>6</v>
      </c>
      <c r="AL21" s="47">
        <v>0</v>
      </c>
      <c r="AM21" s="47">
        <f t="shared" si="3"/>
        <v>0</v>
      </c>
      <c r="AN21" s="47"/>
      <c r="AO21" s="50">
        <f t="shared" si="4"/>
        <v>6</v>
      </c>
    </row>
    <row r="22" spans="1:41" ht="30.95" customHeight="1">
      <c r="A22" s="37">
        <v>18</v>
      </c>
      <c r="B22" s="38" t="s">
        <v>122</v>
      </c>
      <c r="C22" s="39" t="s">
        <v>123</v>
      </c>
      <c r="D22" s="38" t="s">
        <v>1</v>
      </c>
      <c r="E22" s="40">
        <v>85296</v>
      </c>
      <c r="F22" s="40">
        <v>39849</v>
      </c>
      <c r="G22" s="41">
        <v>0.19999999999999998</v>
      </c>
      <c r="H22" s="42">
        <v>0.62625211029825545</v>
      </c>
      <c r="I22" s="40">
        <v>31879.200000000001</v>
      </c>
      <c r="J22" s="44">
        <f t="shared" si="0"/>
        <v>63758.400000000001</v>
      </c>
      <c r="K22" s="45">
        <v>2</v>
      </c>
      <c r="L22" s="46">
        <v>1</v>
      </c>
      <c r="M22" s="46"/>
      <c r="N22" s="46">
        <v>1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7">
        <f t="shared" si="2"/>
        <v>2</v>
      </c>
      <c r="AL22" s="53">
        <v>2</v>
      </c>
      <c r="AM22" s="53">
        <f t="shared" si="3"/>
        <v>63758.400000000001</v>
      </c>
      <c r="AN22" s="47"/>
      <c r="AO22" s="50">
        <f t="shared" si="4"/>
        <v>0</v>
      </c>
    </row>
    <row r="23" spans="1:41" ht="41.45" customHeight="1">
      <c r="A23" s="37">
        <v>19</v>
      </c>
      <c r="B23" s="38" t="s">
        <v>124</v>
      </c>
      <c r="C23" s="39" t="s">
        <v>125</v>
      </c>
      <c r="D23" s="38" t="s">
        <v>1</v>
      </c>
      <c r="E23" s="40">
        <v>116571</v>
      </c>
      <c r="F23" s="40">
        <v>45164</v>
      </c>
      <c r="G23" s="41">
        <v>0.20000000000000007</v>
      </c>
      <c r="H23" s="42">
        <v>0.69004984086951304</v>
      </c>
      <c r="I23" s="40">
        <v>36131.199999999997</v>
      </c>
      <c r="J23" s="44">
        <f t="shared" si="0"/>
        <v>108393.59999999999</v>
      </c>
      <c r="K23" s="45">
        <v>3</v>
      </c>
      <c r="L23" s="46">
        <v>1</v>
      </c>
      <c r="M23" s="46">
        <v>1</v>
      </c>
      <c r="N23" s="46">
        <v>1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>
        <f t="shared" si="2"/>
        <v>3</v>
      </c>
      <c r="AL23" s="53">
        <v>3</v>
      </c>
      <c r="AM23" s="53">
        <f t="shared" si="3"/>
        <v>108393.59999999999</v>
      </c>
      <c r="AN23" s="47"/>
      <c r="AO23" s="50">
        <f t="shared" si="4"/>
        <v>0</v>
      </c>
    </row>
    <row r="24" spans="1:41" ht="24.6" customHeight="1">
      <c r="A24" s="37">
        <v>20</v>
      </c>
      <c r="B24" s="38" t="s">
        <v>126</v>
      </c>
      <c r="C24" s="39" t="s">
        <v>127</v>
      </c>
      <c r="D24" s="38" t="s">
        <v>1</v>
      </c>
      <c r="E24" s="40">
        <v>5627</v>
      </c>
      <c r="F24" s="40">
        <v>670</v>
      </c>
      <c r="G24" s="41">
        <v>0.2</v>
      </c>
      <c r="H24" s="42">
        <v>0.90474497956282207</v>
      </c>
      <c r="I24" s="40">
        <v>536</v>
      </c>
      <c r="J24" s="44">
        <f t="shared" si="0"/>
        <v>5360</v>
      </c>
      <c r="K24" s="45">
        <v>10</v>
      </c>
      <c r="L24" s="46">
        <v>10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>
        <f t="shared" si="2"/>
        <v>10</v>
      </c>
      <c r="AL24" s="53">
        <v>10</v>
      </c>
      <c r="AM24" s="53">
        <f t="shared" si="3"/>
        <v>5360</v>
      </c>
      <c r="AN24" s="47"/>
      <c r="AO24" s="50">
        <f t="shared" si="4"/>
        <v>0</v>
      </c>
    </row>
    <row r="25" spans="1:41" ht="20.45" customHeight="1">
      <c r="A25" s="37">
        <v>21</v>
      </c>
      <c r="B25" s="38" t="s">
        <v>128</v>
      </c>
      <c r="C25" s="39" t="s">
        <v>129</v>
      </c>
      <c r="D25" s="38" t="s">
        <v>1</v>
      </c>
      <c r="E25" s="40">
        <v>5831</v>
      </c>
      <c r="F25" s="40">
        <v>1204</v>
      </c>
      <c r="G25" s="41">
        <v>0.19999999999999996</v>
      </c>
      <c r="H25" s="42">
        <v>0.83481392557022804</v>
      </c>
      <c r="I25" s="40">
        <v>963.2</v>
      </c>
      <c r="J25" s="44">
        <f t="shared" si="0"/>
        <v>32748.800000000003</v>
      </c>
      <c r="K25" s="45">
        <v>34</v>
      </c>
      <c r="L25" s="46">
        <v>10</v>
      </c>
      <c r="M25" s="46">
        <v>1</v>
      </c>
      <c r="N25" s="46">
        <v>1</v>
      </c>
      <c r="O25" s="46">
        <v>1</v>
      </c>
      <c r="P25" s="46">
        <v>1</v>
      </c>
      <c r="Q25" s="46">
        <v>1</v>
      </c>
      <c r="R25" s="46">
        <v>1</v>
      </c>
      <c r="S25" s="46">
        <v>1</v>
      </c>
      <c r="T25" s="46">
        <v>1</v>
      </c>
      <c r="U25" s="46">
        <v>1</v>
      </c>
      <c r="V25" s="46">
        <v>1</v>
      </c>
      <c r="W25" s="46">
        <v>1</v>
      </c>
      <c r="X25" s="46">
        <v>1</v>
      </c>
      <c r="Y25" s="46">
        <v>1</v>
      </c>
      <c r="Z25" s="46">
        <v>1</v>
      </c>
      <c r="AA25" s="46">
        <v>1</v>
      </c>
      <c r="AB25" s="46">
        <v>1</v>
      </c>
      <c r="AC25" s="46">
        <v>1</v>
      </c>
      <c r="AD25" s="46">
        <v>1</v>
      </c>
      <c r="AE25" s="46">
        <v>1</v>
      </c>
      <c r="AF25" s="46">
        <v>1</v>
      </c>
      <c r="AG25" s="46">
        <v>1</v>
      </c>
      <c r="AH25" s="46">
        <v>1</v>
      </c>
      <c r="AI25" s="46">
        <v>1</v>
      </c>
      <c r="AJ25" s="46">
        <v>1</v>
      </c>
      <c r="AK25" s="47">
        <f t="shared" si="2"/>
        <v>34</v>
      </c>
      <c r="AL25" s="53">
        <v>15</v>
      </c>
      <c r="AM25" s="53">
        <f t="shared" si="3"/>
        <v>14448</v>
      </c>
      <c r="AN25" s="47"/>
      <c r="AO25" s="50">
        <f t="shared" si="4"/>
        <v>19</v>
      </c>
    </row>
    <row r="26" spans="1:41" ht="18.95" customHeight="1">
      <c r="A26" s="37">
        <v>22</v>
      </c>
      <c r="B26" s="38" t="s">
        <v>130</v>
      </c>
      <c r="C26" s="39" t="s">
        <v>131</v>
      </c>
      <c r="D26" s="38" t="s">
        <v>1</v>
      </c>
      <c r="E26" s="40">
        <v>11373</v>
      </c>
      <c r="F26" s="40">
        <v>4629</v>
      </c>
      <c r="G26" s="41">
        <v>0.20000000000000004</v>
      </c>
      <c r="H26" s="42">
        <v>0.67438670535478762</v>
      </c>
      <c r="I26" s="40">
        <v>3703.2</v>
      </c>
      <c r="J26" s="44">
        <f t="shared" si="0"/>
        <v>11109.599999999999</v>
      </c>
      <c r="K26" s="45">
        <v>3</v>
      </c>
      <c r="L26" s="46">
        <v>3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 t="shared" si="2"/>
        <v>3</v>
      </c>
      <c r="AL26" s="47">
        <v>0</v>
      </c>
      <c r="AM26" s="47">
        <f t="shared" si="3"/>
        <v>0</v>
      </c>
      <c r="AN26" s="47"/>
      <c r="AO26" s="50">
        <f t="shared" si="4"/>
        <v>3</v>
      </c>
    </row>
    <row r="27" spans="1:41" ht="19.5" customHeight="1">
      <c r="A27" s="37">
        <v>23</v>
      </c>
      <c r="B27" s="38" t="s">
        <v>132</v>
      </c>
      <c r="C27" s="57" t="s">
        <v>133</v>
      </c>
      <c r="D27" s="38" t="s">
        <v>1</v>
      </c>
      <c r="E27" s="40">
        <v>98091</v>
      </c>
      <c r="F27" s="40">
        <v>26759</v>
      </c>
      <c r="G27" s="41">
        <v>0.25</v>
      </c>
      <c r="H27" s="42">
        <v>0.7954017188121234</v>
      </c>
      <c r="I27" s="40">
        <v>20069.25</v>
      </c>
      <c r="J27" s="44">
        <f t="shared" si="0"/>
        <v>240831</v>
      </c>
      <c r="K27" s="45">
        <v>12</v>
      </c>
      <c r="L27" s="58">
        <v>6</v>
      </c>
      <c r="M27" s="58">
        <v>3</v>
      </c>
      <c r="N27" s="58">
        <v>1</v>
      </c>
      <c r="O27" s="58">
        <v>0</v>
      </c>
      <c r="P27" s="58">
        <v>1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1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47">
        <f t="shared" si="2"/>
        <v>12</v>
      </c>
      <c r="AL27" s="53">
        <v>6</v>
      </c>
      <c r="AM27" s="53">
        <f t="shared" si="3"/>
        <v>120415.5</v>
      </c>
      <c r="AN27" s="47">
        <v>0</v>
      </c>
      <c r="AO27" s="50">
        <f t="shared" si="4"/>
        <v>6</v>
      </c>
    </row>
    <row r="28" spans="1:41" ht="33" customHeight="1">
      <c r="K28" s="32"/>
      <c r="AL28" s="59">
        <f>SUM(AL5:AL27)</f>
        <v>274</v>
      </c>
      <c r="AM28" s="60">
        <f>SUM(AM5:AM27)</f>
        <v>4452797.6999999993</v>
      </c>
      <c r="AN28" s="61">
        <f>SUM(AN5:AN27)</f>
        <v>59</v>
      </c>
    </row>
    <row r="29" spans="1:41" ht="38.450000000000003" customHeight="1">
      <c r="C29" s="62"/>
      <c r="D29" s="38" t="s">
        <v>137</v>
      </c>
    </row>
    <row r="30" spans="1:41" ht="33" customHeight="1">
      <c r="C30" s="64"/>
      <c r="D30" s="38" t="s">
        <v>138</v>
      </c>
      <c r="AL30" s="59"/>
    </row>
    <row r="31" spans="1:41">
      <c r="C31" s="65"/>
      <c r="D31" s="38" t="s">
        <v>139</v>
      </c>
    </row>
    <row r="32" spans="1:41">
      <c r="C32" s="66"/>
      <c r="D32" s="38" t="s">
        <v>140</v>
      </c>
    </row>
  </sheetData>
  <autoFilter ref="A4:AO32"/>
  <mergeCells count="6">
    <mergeCell ref="AO1:AO4"/>
    <mergeCell ref="A1:K2"/>
    <mergeCell ref="AK1:AK4"/>
    <mergeCell ref="AL1:AL4"/>
    <mergeCell ref="AM1:AM4"/>
    <mergeCell ref="AN1:AN4"/>
  </mergeCells>
  <conditionalFormatting sqref="E5:G27">
    <cfRule type="expression" dxfId="51" priority="3">
      <formula>ISERROR($K5)</formula>
    </cfRule>
  </conditionalFormatting>
  <conditionalFormatting sqref="I5:I27">
    <cfRule type="expression" dxfId="50" priority="2">
      <formula>ISERROR($K5)</formula>
    </cfRule>
  </conditionalFormatting>
  <conditionalFormatting sqref="J5:J27">
    <cfRule type="expression" dxfId="49" priority="1">
      <formula>ISERROR(J5)</formula>
    </cfRule>
  </conditionalFormatting>
  <conditionalFormatting sqref="L27:AJ27">
    <cfRule type="expression" dxfId="48" priority="4">
      <formula>ISERROR($O27)</formula>
    </cfRule>
  </conditionalFormatting>
  <dataValidations count="3">
    <dataValidation operator="lessThan" allowBlank="1" showErrorMessage="1" errorTitle="Error" error="El valor es menor que el minimo permitido" sqref="I5:I27"/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G5:G27">
      <formula1>-1</formula1>
      <formula2>$I$11</formula2>
    </dataValidation>
    <dataValidation type="custom" allowBlank="1" showInputMessage="1" showErrorMessage="1" errorTitle="Descuento no valido" error="Por favor verifique en la columna &quot;Descuento sobre precio minimo&quot;:_x000a_- La mitad de los items pueden tener un descuento máximo del 25%_x000a_- La otra mitad puede tener un descuento máximo del 20%" promptTitle="Reglas de Descuento" prompt="Ingrese un descuento entre el 0 % y 100%. Tenga en cuenta en la columna &quot;Descuento sobre precio minimo&quot;:_x000a_- La mitad de los items pueden tener un descuento máximo del 25%_x000a_- La otra mitad puede tener un descuento máximo del 20%" sqref="H5:H27">
      <formula1>G5&lt;$I$11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163"/>
  <sheetViews>
    <sheetView workbookViewId="0">
      <selection activeCell="J8" sqref="J8"/>
    </sheetView>
  </sheetViews>
  <sheetFormatPr baseColWidth="10" defaultRowHeight="15"/>
  <cols>
    <col min="2" max="2" width="3.42578125" customWidth="1"/>
    <col min="3" max="4" width="11.42578125" hidden="1" customWidth="1"/>
    <col min="8" max="8" width="5.42578125" customWidth="1"/>
    <col min="10" max="10" width="11.5703125" style="111"/>
    <col min="11" max="13" width="11.5703125" style="126"/>
    <col min="14" max="14" width="12.140625" style="126" customWidth="1"/>
  </cols>
  <sheetData>
    <row r="1" spans="1:14" ht="27.6" customHeight="1">
      <c r="A1" s="235" t="s">
        <v>141</v>
      </c>
      <c r="B1" s="236"/>
      <c r="C1" s="237" t="s">
        <v>142</v>
      </c>
      <c r="D1" s="237"/>
      <c r="E1" s="238" t="s">
        <v>143</v>
      </c>
      <c r="F1" s="239"/>
      <c r="G1" s="239"/>
      <c r="H1" s="240"/>
      <c r="I1" s="67" t="s">
        <v>144</v>
      </c>
      <c r="J1" s="119" t="s">
        <v>475</v>
      </c>
      <c r="K1" s="124" t="s">
        <v>496</v>
      </c>
      <c r="L1" s="124" t="s">
        <v>498</v>
      </c>
      <c r="M1" s="124" t="s">
        <v>499</v>
      </c>
      <c r="N1" s="124" t="s">
        <v>497</v>
      </c>
    </row>
    <row r="2" spans="1:14">
      <c r="A2" s="223">
        <v>45371</v>
      </c>
      <c r="B2" s="224"/>
      <c r="C2" s="225" t="s">
        <v>145</v>
      </c>
      <c r="D2" s="226"/>
      <c r="E2" s="227" t="s">
        <v>146</v>
      </c>
      <c r="F2" s="228"/>
      <c r="G2" s="228"/>
      <c r="H2" s="229"/>
      <c r="I2" s="68">
        <v>12</v>
      </c>
      <c r="J2" s="120" t="s">
        <v>494</v>
      </c>
      <c r="K2" s="124">
        <v>19405.5</v>
      </c>
      <c r="L2" s="124">
        <f>+K2/30</f>
        <v>646.85</v>
      </c>
      <c r="M2" s="124">
        <f t="shared" ref="M2:M40" si="0">+L2*11</f>
        <v>7115.35</v>
      </c>
      <c r="N2" s="124">
        <f>+I2*M2</f>
        <v>85384.200000000012</v>
      </c>
    </row>
    <row r="3" spans="1:14">
      <c r="A3" s="223">
        <v>45371</v>
      </c>
      <c r="B3" s="224"/>
      <c r="C3" s="225"/>
      <c r="D3" s="226"/>
      <c r="E3" s="227" t="s">
        <v>147</v>
      </c>
      <c r="F3" s="228"/>
      <c r="G3" s="228"/>
      <c r="H3" s="229"/>
      <c r="I3" s="68">
        <v>1</v>
      </c>
      <c r="J3" s="120" t="s">
        <v>494</v>
      </c>
      <c r="K3" s="124">
        <v>4357.5</v>
      </c>
      <c r="L3" s="124">
        <f t="shared" ref="L3:L66" si="1">+K3/30</f>
        <v>145.25</v>
      </c>
      <c r="M3" s="124">
        <f t="shared" si="0"/>
        <v>1597.75</v>
      </c>
      <c r="N3" s="124">
        <f t="shared" ref="N3:N66" si="2">+I3*M3</f>
        <v>1597.75</v>
      </c>
    </row>
    <row r="4" spans="1:14">
      <c r="A4" s="223">
        <v>45371</v>
      </c>
      <c r="B4" s="224"/>
      <c r="C4" s="225"/>
      <c r="D4" s="226"/>
      <c r="E4" s="227" t="s">
        <v>147</v>
      </c>
      <c r="F4" s="228"/>
      <c r="G4" s="228"/>
      <c r="H4" s="229"/>
      <c r="I4" s="68">
        <v>1</v>
      </c>
      <c r="J4" s="120" t="s">
        <v>494</v>
      </c>
      <c r="K4" s="124">
        <v>4357.5</v>
      </c>
      <c r="L4" s="124">
        <f t="shared" si="1"/>
        <v>145.25</v>
      </c>
      <c r="M4" s="124">
        <f t="shared" si="0"/>
        <v>1597.75</v>
      </c>
      <c r="N4" s="124">
        <f t="shared" si="2"/>
        <v>1597.75</v>
      </c>
    </row>
    <row r="5" spans="1:14">
      <c r="A5" s="223">
        <v>45371</v>
      </c>
      <c r="B5" s="224"/>
      <c r="C5" s="225"/>
      <c r="D5" s="226"/>
      <c r="E5" s="227" t="s">
        <v>147</v>
      </c>
      <c r="F5" s="228"/>
      <c r="G5" s="228"/>
      <c r="H5" s="229"/>
      <c r="I5" s="68">
        <v>1</v>
      </c>
      <c r="J5" s="120" t="s">
        <v>494</v>
      </c>
      <c r="K5" s="124">
        <v>4357.5</v>
      </c>
      <c r="L5" s="124">
        <f t="shared" si="1"/>
        <v>145.25</v>
      </c>
      <c r="M5" s="124">
        <f t="shared" si="0"/>
        <v>1597.75</v>
      </c>
      <c r="N5" s="124">
        <f t="shared" si="2"/>
        <v>1597.75</v>
      </c>
    </row>
    <row r="6" spans="1:14">
      <c r="A6" s="223">
        <v>45371</v>
      </c>
      <c r="B6" s="224"/>
      <c r="C6" s="225"/>
      <c r="D6" s="226"/>
      <c r="E6" s="227" t="s">
        <v>147</v>
      </c>
      <c r="F6" s="228"/>
      <c r="G6" s="228"/>
      <c r="H6" s="229"/>
      <c r="I6" s="68">
        <v>1</v>
      </c>
      <c r="J6" s="120" t="s">
        <v>494</v>
      </c>
      <c r="K6" s="124">
        <v>4357.5</v>
      </c>
      <c r="L6" s="124">
        <f t="shared" si="1"/>
        <v>145.25</v>
      </c>
      <c r="M6" s="124">
        <f t="shared" si="0"/>
        <v>1597.75</v>
      </c>
      <c r="N6" s="124">
        <f t="shared" si="2"/>
        <v>1597.75</v>
      </c>
    </row>
    <row r="7" spans="1:14">
      <c r="A7" s="223">
        <v>45371</v>
      </c>
      <c r="B7" s="224"/>
      <c r="C7" s="225"/>
      <c r="D7" s="226"/>
      <c r="E7" s="227" t="s">
        <v>148</v>
      </c>
      <c r="F7" s="228"/>
      <c r="G7" s="228"/>
      <c r="H7" s="229"/>
      <c r="I7" s="68">
        <v>1</v>
      </c>
      <c r="J7" s="120" t="s">
        <v>494</v>
      </c>
      <c r="K7" s="124">
        <v>7204</v>
      </c>
      <c r="L7" s="124">
        <f t="shared" si="1"/>
        <v>240.13333333333333</v>
      </c>
      <c r="M7" s="124">
        <f t="shared" si="0"/>
        <v>2641.4666666666667</v>
      </c>
      <c r="N7" s="124">
        <f t="shared" si="2"/>
        <v>2641.4666666666667</v>
      </c>
    </row>
    <row r="8" spans="1:14">
      <c r="A8" s="223">
        <v>45371</v>
      </c>
      <c r="B8" s="224"/>
      <c r="C8" s="225"/>
      <c r="D8" s="226"/>
      <c r="E8" s="227" t="s">
        <v>148</v>
      </c>
      <c r="F8" s="228"/>
      <c r="G8" s="228"/>
      <c r="H8" s="229"/>
      <c r="I8" s="68">
        <v>1</v>
      </c>
      <c r="J8" s="120" t="s">
        <v>494</v>
      </c>
      <c r="K8" s="124">
        <v>7204</v>
      </c>
      <c r="L8" s="124">
        <f t="shared" si="1"/>
        <v>240.13333333333333</v>
      </c>
      <c r="M8" s="124">
        <f t="shared" si="0"/>
        <v>2641.4666666666667</v>
      </c>
      <c r="N8" s="124">
        <f t="shared" si="2"/>
        <v>2641.4666666666667</v>
      </c>
    </row>
    <row r="9" spans="1:14">
      <c r="A9" s="223">
        <v>45371</v>
      </c>
      <c r="B9" s="224"/>
      <c r="C9" s="225"/>
      <c r="D9" s="226"/>
      <c r="E9" s="227" t="s">
        <v>148</v>
      </c>
      <c r="F9" s="228"/>
      <c r="G9" s="228"/>
      <c r="H9" s="229"/>
      <c r="I9" s="68">
        <v>1</v>
      </c>
      <c r="J9" s="120" t="s">
        <v>494</v>
      </c>
      <c r="K9" s="124">
        <v>7204</v>
      </c>
      <c r="L9" s="124">
        <f t="shared" si="1"/>
        <v>240.13333333333333</v>
      </c>
      <c r="M9" s="124">
        <f t="shared" si="0"/>
        <v>2641.4666666666667</v>
      </c>
      <c r="N9" s="124">
        <f t="shared" si="2"/>
        <v>2641.4666666666667</v>
      </c>
    </row>
    <row r="10" spans="1:14">
      <c r="A10" s="223">
        <v>45371</v>
      </c>
      <c r="B10" s="224"/>
      <c r="C10" s="225" t="s">
        <v>149</v>
      </c>
      <c r="D10" s="226"/>
      <c r="E10" s="227" t="s">
        <v>150</v>
      </c>
      <c r="F10" s="228"/>
      <c r="G10" s="228"/>
      <c r="H10" s="229"/>
      <c r="I10" s="68">
        <v>1</v>
      </c>
      <c r="J10" s="120" t="s">
        <v>494</v>
      </c>
      <c r="K10" s="124">
        <v>17405.599999999999</v>
      </c>
      <c r="L10" s="124">
        <f t="shared" si="1"/>
        <v>580.18666666666661</v>
      </c>
      <c r="M10" s="124">
        <f t="shared" si="0"/>
        <v>6382.0533333333324</v>
      </c>
      <c r="N10" s="124">
        <f t="shared" si="2"/>
        <v>6382.0533333333324</v>
      </c>
    </row>
    <row r="11" spans="1:14">
      <c r="A11" s="223">
        <v>45371</v>
      </c>
      <c r="B11" s="224"/>
      <c r="C11" s="225" t="s">
        <v>151</v>
      </c>
      <c r="D11" s="226"/>
      <c r="E11" s="227" t="s">
        <v>150</v>
      </c>
      <c r="F11" s="228"/>
      <c r="G11" s="228"/>
      <c r="H11" s="229"/>
      <c r="I11" s="68">
        <v>1</v>
      </c>
      <c r="J11" s="120" t="s">
        <v>494</v>
      </c>
      <c r="K11" s="124">
        <v>17405.599999999999</v>
      </c>
      <c r="L11" s="124">
        <f t="shared" si="1"/>
        <v>580.18666666666661</v>
      </c>
      <c r="M11" s="124">
        <f t="shared" si="0"/>
        <v>6382.0533333333324</v>
      </c>
      <c r="N11" s="124">
        <f t="shared" si="2"/>
        <v>6382.0533333333324</v>
      </c>
    </row>
    <row r="12" spans="1:14">
      <c r="A12" s="232">
        <v>45371</v>
      </c>
      <c r="B12" s="233"/>
      <c r="C12" s="225" t="s">
        <v>152</v>
      </c>
      <c r="D12" s="226"/>
      <c r="E12" s="227" t="s">
        <v>153</v>
      </c>
      <c r="F12" s="228"/>
      <c r="G12" s="228"/>
      <c r="H12" s="229"/>
      <c r="I12" s="68">
        <v>1</v>
      </c>
      <c r="J12" s="120" t="s">
        <v>494</v>
      </c>
      <c r="K12" s="124">
        <v>55097.25</v>
      </c>
      <c r="L12" s="124">
        <f t="shared" si="1"/>
        <v>1836.575</v>
      </c>
      <c r="M12" s="124">
        <f t="shared" si="0"/>
        <v>20202.325000000001</v>
      </c>
      <c r="N12" s="124">
        <f t="shared" si="2"/>
        <v>20202.325000000001</v>
      </c>
    </row>
    <row r="13" spans="1:14">
      <c r="A13" s="232">
        <v>45371</v>
      </c>
      <c r="B13" s="233"/>
      <c r="C13" s="225" t="s">
        <v>154</v>
      </c>
      <c r="D13" s="226"/>
      <c r="E13" s="227" t="s">
        <v>153</v>
      </c>
      <c r="F13" s="228"/>
      <c r="G13" s="228"/>
      <c r="H13" s="229"/>
      <c r="I13" s="68">
        <v>1</v>
      </c>
      <c r="J13" s="120" t="s">
        <v>494</v>
      </c>
      <c r="K13" s="124">
        <v>55097.25</v>
      </c>
      <c r="L13" s="124">
        <f t="shared" si="1"/>
        <v>1836.575</v>
      </c>
      <c r="M13" s="124">
        <f t="shared" si="0"/>
        <v>20202.325000000001</v>
      </c>
      <c r="N13" s="124">
        <f t="shared" si="2"/>
        <v>20202.325000000001</v>
      </c>
    </row>
    <row r="14" spans="1:14">
      <c r="A14" s="232">
        <v>45371</v>
      </c>
      <c r="B14" s="233"/>
      <c r="C14" s="225" t="s">
        <v>155</v>
      </c>
      <c r="D14" s="226"/>
      <c r="E14" s="227" t="s">
        <v>153</v>
      </c>
      <c r="F14" s="228"/>
      <c r="G14" s="228"/>
      <c r="H14" s="229"/>
      <c r="I14" s="68">
        <v>1</v>
      </c>
      <c r="J14" s="120" t="s">
        <v>494</v>
      </c>
      <c r="K14" s="124">
        <v>55097.25</v>
      </c>
      <c r="L14" s="124">
        <f t="shared" si="1"/>
        <v>1836.575</v>
      </c>
      <c r="M14" s="124">
        <f t="shared" si="0"/>
        <v>20202.325000000001</v>
      </c>
      <c r="N14" s="124">
        <f t="shared" si="2"/>
        <v>20202.325000000001</v>
      </c>
    </row>
    <row r="15" spans="1:14">
      <c r="A15" s="232">
        <v>45371</v>
      </c>
      <c r="B15" s="233"/>
      <c r="C15" s="225" t="s">
        <v>156</v>
      </c>
      <c r="D15" s="226"/>
      <c r="E15" s="227" t="s">
        <v>157</v>
      </c>
      <c r="F15" s="228"/>
      <c r="G15" s="228"/>
      <c r="H15" s="229"/>
      <c r="I15" s="68">
        <v>1</v>
      </c>
      <c r="J15" s="120" t="s">
        <v>494</v>
      </c>
      <c r="K15" s="124">
        <v>87613.5</v>
      </c>
      <c r="L15" s="124">
        <f t="shared" si="1"/>
        <v>2920.45</v>
      </c>
      <c r="M15" s="124">
        <f t="shared" si="0"/>
        <v>32124.949999999997</v>
      </c>
      <c r="N15" s="124">
        <f t="shared" si="2"/>
        <v>32124.949999999997</v>
      </c>
    </row>
    <row r="16" spans="1:14">
      <c r="A16" s="232">
        <v>45371</v>
      </c>
      <c r="B16" s="233"/>
      <c r="C16" s="225" t="s">
        <v>158</v>
      </c>
      <c r="D16" s="226"/>
      <c r="E16" s="227" t="s">
        <v>157</v>
      </c>
      <c r="F16" s="228"/>
      <c r="G16" s="228"/>
      <c r="H16" s="229"/>
      <c r="I16" s="68">
        <v>1</v>
      </c>
      <c r="J16" s="120" t="s">
        <v>494</v>
      </c>
      <c r="K16" s="124">
        <v>87613.5</v>
      </c>
      <c r="L16" s="124">
        <f t="shared" si="1"/>
        <v>2920.45</v>
      </c>
      <c r="M16" s="124">
        <f t="shared" si="0"/>
        <v>32124.949999999997</v>
      </c>
      <c r="N16" s="124">
        <f t="shared" si="2"/>
        <v>32124.949999999997</v>
      </c>
    </row>
    <row r="17" spans="1:14">
      <c r="A17" s="232">
        <v>45371</v>
      </c>
      <c r="B17" s="233"/>
      <c r="C17" s="225" t="s">
        <v>159</v>
      </c>
      <c r="D17" s="226"/>
      <c r="E17" s="227" t="s">
        <v>157</v>
      </c>
      <c r="F17" s="228"/>
      <c r="G17" s="228"/>
      <c r="H17" s="229"/>
      <c r="I17" s="68">
        <v>1</v>
      </c>
      <c r="J17" s="120" t="s">
        <v>494</v>
      </c>
      <c r="K17" s="124">
        <v>87613.5</v>
      </c>
      <c r="L17" s="124">
        <f t="shared" si="1"/>
        <v>2920.45</v>
      </c>
      <c r="M17" s="124">
        <f t="shared" si="0"/>
        <v>32124.949999999997</v>
      </c>
      <c r="N17" s="124">
        <f t="shared" si="2"/>
        <v>32124.949999999997</v>
      </c>
    </row>
    <row r="18" spans="1:14">
      <c r="A18" s="232">
        <v>45371</v>
      </c>
      <c r="B18" s="233"/>
      <c r="C18" s="225" t="s">
        <v>160</v>
      </c>
      <c r="D18" s="226"/>
      <c r="E18" s="227" t="s">
        <v>161</v>
      </c>
      <c r="F18" s="228"/>
      <c r="G18" s="228"/>
      <c r="H18" s="229"/>
      <c r="I18" s="68">
        <v>1</v>
      </c>
      <c r="J18" s="120" t="s">
        <v>494</v>
      </c>
      <c r="K18" s="124">
        <v>49891.5</v>
      </c>
      <c r="L18" s="124">
        <f t="shared" si="1"/>
        <v>1663.05</v>
      </c>
      <c r="M18" s="124">
        <f t="shared" si="0"/>
        <v>18293.55</v>
      </c>
      <c r="N18" s="124">
        <f t="shared" si="2"/>
        <v>18293.55</v>
      </c>
    </row>
    <row r="19" spans="1:14">
      <c r="A19" s="232">
        <v>45371</v>
      </c>
      <c r="B19" s="233"/>
      <c r="C19" s="225" t="s">
        <v>162</v>
      </c>
      <c r="D19" s="226"/>
      <c r="E19" s="227" t="s">
        <v>163</v>
      </c>
      <c r="F19" s="228"/>
      <c r="G19" s="228"/>
      <c r="H19" s="229"/>
      <c r="I19" s="68">
        <v>1</v>
      </c>
      <c r="J19" s="120" t="s">
        <v>494</v>
      </c>
      <c r="K19" s="124">
        <v>31879.200000000001</v>
      </c>
      <c r="L19" s="124">
        <f t="shared" si="1"/>
        <v>1062.6400000000001</v>
      </c>
      <c r="M19" s="124">
        <f t="shared" si="0"/>
        <v>11689.04</v>
      </c>
      <c r="N19" s="124">
        <f t="shared" si="2"/>
        <v>11689.04</v>
      </c>
    </row>
    <row r="20" spans="1:14">
      <c r="A20" s="232">
        <v>45371</v>
      </c>
      <c r="B20" s="233"/>
      <c r="C20" s="225" t="s">
        <v>164</v>
      </c>
      <c r="D20" s="226"/>
      <c r="E20" s="227" t="s">
        <v>171</v>
      </c>
      <c r="F20" s="228"/>
      <c r="G20" s="228"/>
      <c r="H20" s="229"/>
      <c r="I20" s="68">
        <v>1</v>
      </c>
      <c r="J20" s="120" t="s">
        <v>494</v>
      </c>
      <c r="K20" s="124">
        <v>36131.199999999997</v>
      </c>
      <c r="L20" s="124">
        <f t="shared" si="1"/>
        <v>1204.3733333333332</v>
      </c>
      <c r="M20" s="124">
        <f t="shared" si="0"/>
        <v>13248.106666666665</v>
      </c>
      <c r="N20" s="124">
        <f t="shared" si="2"/>
        <v>13248.106666666665</v>
      </c>
    </row>
    <row r="21" spans="1:14">
      <c r="A21" s="232">
        <v>45371</v>
      </c>
      <c r="B21" s="233"/>
      <c r="C21" s="225" t="s">
        <v>145</v>
      </c>
      <c r="D21" s="226"/>
      <c r="E21" s="227" t="s">
        <v>165</v>
      </c>
      <c r="F21" s="228"/>
      <c r="G21" s="228"/>
      <c r="H21" s="229"/>
      <c r="I21" s="68">
        <v>10</v>
      </c>
      <c r="J21" s="120" t="s">
        <v>494</v>
      </c>
      <c r="K21" s="124">
        <v>536</v>
      </c>
      <c r="L21" s="124">
        <f t="shared" si="1"/>
        <v>17.866666666666667</v>
      </c>
      <c r="M21" s="124">
        <f t="shared" si="0"/>
        <v>196.53333333333333</v>
      </c>
      <c r="N21" s="124">
        <f t="shared" si="2"/>
        <v>1965.3333333333333</v>
      </c>
    </row>
    <row r="22" spans="1:14">
      <c r="A22" s="232">
        <v>45371</v>
      </c>
      <c r="B22" s="233"/>
      <c r="C22" s="225" t="s">
        <v>145</v>
      </c>
      <c r="D22" s="226"/>
      <c r="E22" s="227" t="s">
        <v>166</v>
      </c>
      <c r="F22" s="228"/>
      <c r="G22" s="228"/>
      <c r="H22" s="229"/>
      <c r="I22" s="68">
        <v>10</v>
      </c>
      <c r="J22" s="120" t="s">
        <v>494</v>
      </c>
      <c r="K22" s="124">
        <v>963.2</v>
      </c>
      <c r="L22" s="124">
        <f t="shared" si="1"/>
        <v>32.106666666666669</v>
      </c>
      <c r="M22" s="124">
        <f t="shared" si="0"/>
        <v>353.17333333333335</v>
      </c>
      <c r="N22" s="124">
        <f t="shared" si="2"/>
        <v>3531.7333333333336</v>
      </c>
    </row>
    <row r="23" spans="1:14">
      <c r="A23" s="232">
        <v>45371</v>
      </c>
      <c r="B23" s="234"/>
      <c r="C23" s="227"/>
      <c r="D23" s="229"/>
      <c r="E23" s="227" t="s">
        <v>167</v>
      </c>
      <c r="F23" s="228"/>
      <c r="G23" s="228"/>
      <c r="H23" s="229"/>
      <c r="I23" s="68">
        <v>1</v>
      </c>
      <c r="J23" s="120" t="s">
        <v>494</v>
      </c>
      <c r="K23" s="124">
        <v>19469.25</v>
      </c>
      <c r="L23" s="124">
        <f t="shared" si="1"/>
        <v>648.97500000000002</v>
      </c>
      <c r="M23" s="124">
        <f t="shared" si="0"/>
        <v>7138.7250000000004</v>
      </c>
      <c r="N23" s="124">
        <f t="shared" si="2"/>
        <v>7138.7250000000004</v>
      </c>
    </row>
    <row r="24" spans="1:14">
      <c r="A24" s="232">
        <v>45371</v>
      </c>
      <c r="B24" s="234"/>
      <c r="C24" s="227"/>
      <c r="D24" s="229"/>
      <c r="E24" s="227" t="s">
        <v>167</v>
      </c>
      <c r="F24" s="228"/>
      <c r="G24" s="228"/>
      <c r="H24" s="229"/>
      <c r="I24" s="68">
        <v>1</v>
      </c>
      <c r="J24" s="120" t="s">
        <v>494</v>
      </c>
      <c r="K24" s="124">
        <v>19469.25</v>
      </c>
      <c r="L24" s="124">
        <f t="shared" si="1"/>
        <v>648.97500000000002</v>
      </c>
      <c r="M24" s="124">
        <f t="shared" si="0"/>
        <v>7138.7250000000004</v>
      </c>
      <c r="N24" s="124">
        <f t="shared" si="2"/>
        <v>7138.7250000000004</v>
      </c>
    </row>
    <row r="25" spans="1:14">
      <c r="A25" s="232">
        <v>45371</v>
      </c>
      <c r="B25" s="234"/>
      <c r="C25" s="227"/>
      <c r="D25" s="229"/>
      <c r="E25" s="227" t="s">
        <v>167</v>
      </c>
      <c r="F25" s="228"/>
      <c r="G25" s="228"/>
      <c r="H25" s="229"/>
      <c r="I25" s="68">
        <v>1</v>
      </c>
      <c r="J25" s="120" t="s">
        <v>494</v>
      </c>
      <c r="K25" s="124">
        <v>19469.25</v>
      </c>
      <c r="L25" s="124">
        <f t="shared" si="1"/>
        <v>648.97500000000002</v>
      </c>
      <c r="M25" s="124">
        <f t="shared" si="0"/>
        <v>7138.7250000000004</v>
      </c>
      <c r="N25" s="124">
        <f t="shared" si="2"/>
        <v>7138.7250000000004</v>
      </c>
    </row>
    <row r="26" spans="1:14">
      <c r="A26" s="232">
        <v>45371</v>
      </c>
      <c r="B26" s="234"/>
      <c r="C26" s="227"/>
      <c r="D26" s="229"/>
      <c r="E26" s="227" t="s">
        <v>167</v>
      </c>
      <c r="F26" s="228"/>
      <c r="G26" s="228"/>
      <c r="H26" s="229"/>
      <c r="I26" s="68">
        <v>1</v>
      </c>
      <c r="J26" s="120" t="s">
        <v>494</v>
      </c>
      <c r="K26" s="124">
        <v>19469.25</v>
      </c>
      <c r="L26" s="124">
        <f t="shared" si="1"/>
        <v>648.97500000000002</v>
      </c>
      <c r="M26" s="124">
        <f t="shared" si="0"/>
        <v>7138.7250000000004</v>
      </c>
      <c r="N26" s="124">
        <f t="shared" si="2"/>
        <v>7138.7250000000004</v>
      </c>
    </row>
    <row r="27" spans="1:14">
      <c r="A27" s="232">
        <v>45371</v>
      </c>
      <c r="B27" s="234"/>
      <c r="C27" s="227"/>
      <c r="D27" s="229"/>
      <c r="E27" s="227" t="s">
        <v>167</v>
      </c>
      <c r="F27" s="228"/>
      <c r="G27" s="228"/>
      <c r="H27" s="229"/>
      <c r="I27" s="68">
        <v>1</v>
      </c>
      <c r="J27" s="120" t="s">
        <v>494</v>
      </c>
      <c r="K27" s="124">
        <v>19469.25</v>
      </c>
      <c r="L27" s="124">
        <f t="shared" si="1"/>
        <v>648.97500000000002</v>
      </c>
      <c r="M27" s="124">
        <f t="shared" si="0"/>
        <v>7138.7250000000004</v>
      </c>
      <c r="N27" s="124">
        <f t="shared" si="2"/>
        <v>7138.7250000000004</v>
      </c>
    </row>
    <row r="28" spans="1:14">
      <c r="A28" s="232">
        <v>45371</v>
      </c>
      <c r="B28" s="234"/>
      <c r="C28" s="227"/>
      <c r="D28" s="229"/>
      <c r="E28" s="227" t="s">
        <v>167</v>
      </c>
      <c r="F28" s="228"/>
      <c r="G28" s="228"/>
      <c r="H28" s="229"/>
      <c r="I28" s="68">
        <v>1</v>
      </c>
      <c r="J28" s="120" t="s">
        <v>494</v>
      </c>
      <c r="K28" s="124">
        <v>19469.25</v>
      </c>
      <c r="L28" s="124">
        <f t="shared" si="1"/>
        <v>648.97500000000002</v>
      </c>
      <c r="M28" s="124">
        <f t="shared" si="0"/>
        <v>7138.7250000000004</v>
      </c>
      <c r="N28" s="124">
        <f t="shared" si="2"/>
        <v>7138.7250000000004</v>
      </c>
    </row>
    <row r="29" spans="1:14">
      <c r="A29" s="232">
        <v>45371</v>
      </c>
      <c r="B29" s="234"/>
      <c r="C29" s="227"/>
      <c r="D29" s="229"/>
      <c r="E29" s="227" t="s">
        <v>167</v>
      </c>
      <c r="F29" s="228"/>
      <c r="G29" s="228"/>
      <c r="H29" s="229"/>
      <c r="I29" s="68">
        <v>1</v>
      </c>
      <c r="J29" s="120" t="s">
        <v>494</v>
      </c>
      <c r="K29" s="124">
        <v>19469.25</v>
      </c>
      <c r="L29" s="124">
        <f t="shared" si="1"/>
        <v>648.97500000000002</v>
      </c>
      <c r="M29" s="124">
        <f t="shared" si="0"/>
        <v>7138.7250000000004</v>
      </c>
      <c r="N29" s="124">
        <f t="shared" si="2"/>
        <v>7138.7250000000004</v>
      </c>
    </row>
    <row r="30" spans="1:14">
      <c r="A30" s="232">
        <v>45371</v>
      </c>
      <c r="B30" s="234"/>
      <c r="C30" s="227"/>
      <c r="D30" s="229"/>
      <c r="E30" s="227" t="s">
        <v>167</v>
      </c>
      <c r="F30" s="228"/>
      <c r="G30" s="228"/>
      <c r="H30" s="229"/>
      <c r="I30" s="68">
        <v>1</v>
      </c>
      <c r="J30" s="120" t="s">
        <v>494</v>
      </c>
      <c r="K30" s="124">
        <v>19469.25</v>
      </c>
      <c r="L30" s="124">
        <f t="shared" si="1"/>
        <v>648.97500000000002</v>
      </c>
      <c r="M30" s="124">
        <f t="shared" si="0"/>
        <v>7138.7250000000004</v>
      </c>
      <c r="N30" s="124">
        <f t="shared" si="2"/>
        <v>7138.7250000000004</v>
      </c>
    </row>
    <row r="31" spans="1:14">
      <c r="A31" s="232">
        <v>45371</v>
      </c>
      <c r="B31" s="234"/>
      <c r="C31" s="227"/>
      <c r="D31" s="229"/>
      <c r="E31" s="227" t="s">
        <v>167</v>
      </c>
      <c r="F31" s="228"/>
      <c r="G31" s="228"/>
      <c r="H31" s="229"/>
      <c r="I31" s="68">
        <v>1</v>
      </c>
      <c r="J31" s="120" t="s">
        <v>494</v>
      </c>
      <c r="K31" s="124">
        <v>19469.25</v>
      </c>
      <c r="L31" s="124">
        <f t="shared" si="1"/>
        <v>648.97500000000002</v>
      </c>
      <c r="M31" s="124">
        <f t="shared" si="0"/>
        <v>7138.7250000000004</v>
      </c>
      <c r="N31" s="124">
        <f t="shared" si="2"/>
        <v>7138.7250000000004</v>
      </c>
    </row>
    <row r="32" spans="1:14">
      <c r="A32" s="232">
        <v>45371</v>
      </c>
      <c r="B32" s="234"/>
      <c r="C32" s="227"/>
      <c r="D32" s="229"/>
      <c r="E32" s="227" t="s">
        <v>167</v>
      </c>
      <c r="F32" s="228"/>
      <c r="G32" s="228"/>
      <c r="H32" s="229"/>
      <c r="I32" s="68">
        <v>1</v>
      </c>
      <c r="J32" s="120" t="s">
        <v>494</v>
      </c>
      <c r="K32" s="124">
        <v>19469.25</v>
      </c>
      <c r="L32" s="124">
        <f t="shared" si="1"/>
        <v>648.97500000000002</v>
      </c>
      <c r="M32" s="124">
        <f t="shared" si="0"/>
        <v>7138.7250000000004</v>
      </c>
      <c r="N32" s="124">
        <f t="shared" si="2"/>
        <v>7138.7250000000004</v>
      </c>
    </row>
    <row r="33" spans="1:14">
      <c r="A33" s="232">
        <v>45371</v>
      </c>
      <c r="B33" s="234"/>
      <c r="C33" s="227"/>
      <c r="D33" s="229"/>
      <c r="E33" s="227" t="s">
        <v>167</v>
      </c>
      <c r="F33" s="228"/>
      <c r="G33" s="228"/>
      <c r="H33" s="229"/>
      <c r="I33" s="68">
        <v>1</v>
      </c>
      <c r="J33" s="120" t="s">
        <v>494</v>
      </c>
      <c r="K33" s="124">
        <v>19469.25</v>
      </c>
      <c r="L33" s="124">
        <f t="shared" si="1"/>
        <v>648.97500000000002</v>
      </c>
      <c r="M33" s="124">
        <f t="shared" si="0"/>
        <v>7138.7250000000004</v>
      </c>
      <c r="N33" s="124">
        <f t="shared" si="2"/>
        <v>7138.7250000000004</v>
      </c>
    </row>
    <row r="34" spans="1:14">
      <c r="A34" s="232">
        <v>45371</v>
      </c>
      <c r="B34" s="234"/>
      <c r="C34" s="227"/>
      <c r="D34" s="229"/>
      <c r="E34" s="227" t="s">
        <v>167</v>
      </c>
      <c r="F34" s="228"/>
      <c r="G34" s="228"/>
      <c r="H34" s="229"/>
      <c r="I34" s="68">
        <v>1</v>
      </c>
      <c r="J34" s="120" t="s">
        <v>494</v>
      </c>
      <c r="K34" s="124">
        <v>19469.25</v>
      </c>
      <c r="L34" s="124">
        <f t="shared" si="1"/>
        <v>648.97500000000002</v>
      </c>
      <c r="M34" s="124">
        <f t="shared" si="0"/>
        <v>7138.7250000000004</v>
      </c>
      <c r="N34" s="124">
        <f t="shared" si="2"/>
        <v>7138.7250000000004</v>
      </c>
    </row>
    <row r="35" spans="1:14">
      <c r="A35" s="232">
        <v>45371</v>
      </c>
      <c r="B35" s="234"/>
      <c r="C35" s="227"/>
      <c r="D35" s="229"/>
      <c r="E35" s="227" t="s">
        <v>167</v>
      </c>
      <c r="F35" s="228"/>
      <c r="G35" s="228"/>
      <c r="H35" s="229"/>
      <c r="I35" s="68">
        <v>1</v>
      </c>
      <c r="J35" s="120" t="s">
        <v>494</v>
      </c>
      <c r="K35" s="124">
        <v>19469.25</v>
      </c>
      <c r="L35" s="124">
        <f t="shared" si="1"/>
        <v>648.97500000000002</v>
      </c>
      <c r="M35" s="124">
        <f t="shared" si="0"/>
        <v>7138.7250000000004</v>
      </c>
      <c r="N35" s="124">
        <f t="shared" si="2"/>
        <v>7138.7250000000004</v>
      </c>
    </row>
    <row r="36" spans="1:14">
      <c r="A36" s="232">
        <v>45371</v>
      </c>
      <c r="B36" s="234"/>
      <c r="C36" s="227"/>
      <c r="D36" s="229"/>
      <c r="E36" s="227" t="s">
        <v>167</v>
      </c>
      <c r="F36" s="228"/>
      <c r="G36" s="228"/>
      <c r="H36" s="229"/>
      <c r="I36" s="68">
        <v>1</v>
      </c>
      <c r="J36" s="120" t="s">
        <v>494</v>
      </c>
      <c r="K36" s="124">
        <v>19469.25</v>
      </c>
      <c r="L36" s="124">
        <f t="shared" si="1"/>
        <v>648.97500000000002</v>
      </c>
      <c r="M36" s="124">
        <f t="shared" si="0"/>
        <v>7138.7250000000004</v>
      </c>
      <c r="N36" s="124">
        <f t="shared" si="2"/>
        <v>7138.7250000000004</v>
      </c>
    </row>
    <row r="37" spans="1:14">
      <c r="A37" s="232">
        <v>45371</v>
      </c>
      <c r="B37" s="234"/>
      <c r="C37" s="227"/>
      <c r="D37" s="229"/>
      <c r="E37" s="227" t="s">
        <v>167</v>
      </c>
      <c r="F37" s="228"/>
      <c r="G37" s="228"/>
      <c r="H37" s="229"/>
      <c r="I37" s="68">
        <v>1</v>
      </c>
      <c r="J37" s="120" t="s">
        <v>494</v>
      </c>
      <c r="K37" s="124">
        <v>19469.25</v>
      </c>
      <c r="L37" s="124">
        <f t="shared" si="1"/>
        <v>648.97500000000002</v>
      </c>
      <c r="M37" s="124">
        <f t="shared" si="0"/>
        <v>7138.7250000000004</v>
      </c>
      <c r="N37" s="124">
        <f t="shared" si="2"/>
        <v>7138.7250000000004</v>
      </c>
    </row>
    <row r="38" spans="1:14">
      <c r="A38" s="232">
        <v>45371</v>
      </c>
      <c r="B38" s="234"/>
      <c r="C38" s="227"/>
      <c r="D38" s="229"/>
      <c r="E38" s="227" t="s">
        <v>167</v>
      </c>
      <c r="F38" s="228"/>
      <c r="G38" s="228"/>
      <c r="H38" s="229"/>
      <c r="I38" s="68">
        <v>1</v>
      </c>
      <c r="J38" s="120" t="s">
        <v>494</v>
      </c>
      <c r="K38" s="124">
        <v>19469.25</v>
      </c>
      <c r="L38" s="124">
        <f t="shared" si="1"/>
        <v>648.97500000000002</v>
      </c>
      <c r="M38" s="124">
        <f t="shared" si="0"/>
        <v>7138.7250000000004</v>
      </c>
      <c r="N38" s="124">
        <f t="shared" si="2"/>
        <v>7138.7250000000004</v>
      </c>
    </row>
    <row r="39" spans="1:14">
      <c r="A39" s="232">
        <v>45371</v>
      </c>
      <c r="B39" s="234"/>
      <c r="C39" s="227"/>
      <c r="D39" s="229"/>
      <c r="E39" s="227" t="s">
        <v>167</v>
      </c>
      <c r="F39" s="228"/>
      <c r="G39" s="228"/>
      <c r="H39" s="229"/>
      <c r="I39" s="68">
        <v>1</v>
      </c>
      <c r="J39" s="120" t="s">
        <v>494</v>
      </c>
      <c r="K39" s="124">
        <v>19469.25</v>
      </c>
      <c r="L39" s="124">
        <f t="shared" si="1"/>
        <v>648.97500000000002</v>
      </c>
      <c r="M39" s="124">
        <f t="shared" si="0"/>
        <v>7138.7250000000004</v>
      </c>
      <c r="N39" s="124">
        <f t="shared" si="2"/>
        <v>7138.7250000000004</v>
      </c>
    </row>
    <row r="40" spans="1:14">
      <c r="A40" s="232">
        <v>45371</v>
      </c>
      <c r="B40" s="234"/>
      <c r="C40" s="227"/>
      <c r="D40" s="229"/>
      <c r="E40" s="227" t="s">
        <v>167</v>
      </c>
      <c r="F40" s="228"/>
      <c r="G40" s="228"/>
      <c r="H40" s="229"/>
      <c r="I40" s="68">
        <v>1</v>
      </c>
      <c r="J40" s="120" t="s">
        <v>494</v>
      </c>
      <c r="K40" s="124">
        <v>19469.25</v>
      </c>
      <c r="L40" s="124">
        <f t="shared" si="1"/>
        <v>648.97500000000002</v>
      </c>
      <c r="M40" s="124">
        <f t="shared" si="0"/>
        <v>7138.7250000000004</v>
      </c>
      <c r="N40" s="124">
        <f t="shared" si="2"/>
        <v>7138.7250000000004</v>
      </c>
    </row>
    <row r="41" spans="1:14">
      <c r="A41" s="223">
        <v>45372</v>
      </c>
      <c r="B41" s="224"/>
      <c r="C41" s="225" t="s">
        <v>145</v>
      </c>
      <c r="D41" s="226"/>
      <c r="E41" s="227" t="s">
        <v>146</v>
      </c>
      <c r="F41" s="228"/>
      <c r="G41" s="228"/>
      <c r="H41" s="229"/>
      <c r="I41" s="68">
        <v>5</v>
      </c>
      <c r="J41" s="120" t="s">
        <v>495</v>
      </c>
      <c r="K41" s="124">
        <v>19405.5</v>
      </c>
      <c r="L41" s="124">
        <f t="shared" si="1"/>
        <v>646.85</v>
      </c>
      <c r="M41" s="124">
        <f t="shared" ref="M41:M80" si="3">+L41*10</f>
        <v>6468.5</v>
      </c>
      <c r="N41" s="124">
        <f t="shared" si="2"/>
        <v>32342.5</v>
      </c>
    </row>
    <row r="42" spans="1:14">
      <c r="A42" s="223">
        <v>45372</v>
      </c>
      <c r="B42" s="224"/>
      <c r="C42" s="225" t="s">
        <v>145</v>
      </c>
      <c r="D42" s="226"/>
      <c r="E42" s="227" t="s">
        <v>148</v>
      </c>
      <c r="F42" s="228"/>
      <c r="G42" s="228"/>
      <c r="H42" s="229"/>
      <c r="I42" s="68">
        <v>2</v>
      </c>
      <c r="J42" s="120" t="s">
        <v>495</v>
      </c>
      <c r="K42" s="124">
        <v>7204</v>
      </c>
      <c r="L42" s="124">
        <f t="shared" si="1"/>
        <v>240.13333333333333</v>
      </c>
      <c r="M42" s="124">
        <f t="shared" si="3"/>
        <v>2401.333333333333</v>
      </c>
      <c r="N42" s="124">
        <f t="shared" si="2"/>
        <v>4802.6666666666661</v>
      </c>
    </row>
    <row r="43" spans="1:14">
      <c r="A43" s="223">
        <v>45372</v>
      </c>
      <c r="B43" s="224"/>
      <c r="C43" s="225" t="s">
        <v>145</v>
      </c>
      <c r="D43" s="226"/>
      <c r="E43" s="227" t="s">
        <v>168</v>
      </c>
      <c r="F43" s="228"/>
      <c r="G43" s="228"/>
      <c r="H43" s="229"/>
      <c r="I43" s="68">
        <v>4</v>
      </c>
      <c r="J43" s="120" t="s">
        <v>495</v>
      </c>
      <c r="K43" s="124">
        <v>20188.5</v>
      </c>
      <c r="L43" s="124">
        <f t="shared" si="1"/>
        <v>672.95</v>
      </c>
      <c r="M43" s="124">
        <f t="shared" si="3"/>
        <v>6729.5</v>
      </c>
      <c r="N43" s="124">
        <f t="shared" si="2"/>
        <v>26918</v>
      </c>
    </row>
    <row r="44" spans="1:14">
      <c r="A44" s="223">
        <v>45372</v>
      </c>
      <c r="B44" s="224"/>
      <c r="C44" s="225" t="s">
        <v>145</v>
      </c>
      <c r="D44" s="226"/>
      <c r="E44" s="227" t="s">
        <v>177</v>
      </c>
      <c r="F44" s="228"/>
      <c r="G44" s="228"/>
      <c r="H44" s="229"/>
      <c r="I44" s="68">
        <v>6</v>
      </c>
      <c r="J44" s="120" t="s">
        <v>495</v>
      </c>
      <c r="K44" s="124">
        <v>2753.6</v>
      </c>
      <c r="L44" s="124">
        <f t="shared" si="1"/>
        <v>91.786666666666662</v>
      </c>
      <c r="M44" s="124">
        <f t="shared" si="3"/>
        <v>917.86666666666656</v>
      </c>
      <c r="N44" s="124">
        <f t="shared" si="2"/>
        <v>5507.1999999999989</v>
      </c>
    </row>
    <row r="45" spans="1:14">
      <c r="A45" s="223">
        <v>45372</v>
      </c>
      <c r="B45" s="224"/>
      <c r="C45" s="225" t="s">
        <v>169</v>
      </c>
      <c r="D45" s="226"/>
      <c r="E45" s="227" t="s">
        <v>161</v>
      </c>
      <c r="F45" s="228"/>
      <c r="G45" s="228"/>
      <c r="H45" s="229"/>
      <c r="I45" s="68">
        <v>1</v>
      </c>
      <c r="J45" s="120" t="s">
        <v>495</v>
      </c>
      <c r="K45" s="124">
        <v>49891.5</v>
      </c>
      <c r="L45" s="124">
        <f t="shared" si="1"/>
        <v>1663.05</v>
      </c>
      <c r="M45" s="124">
        <f t="shared" si="3"/>
        <v>16630.5</v>
      </c>
      <c r="N45" s="124">
        <f t="shared" si="2"/>
        <v>16630.5</v>
      </c>
    </row>
    <row r="46" spans="1:14">
      <c r="A46" s="223">
        <v>45372</v>
      </c>
      <c r="B46" s="224"/>
      <c r="C46" s="225" t="s">
        <v>170</v>
      </c>
      <c r="D46" s="226"/>
      <c r="E46" s="227" t="s">
        <v>171</v>
      </c>
      <c r="F46" s="228"/>
      <c r="G46" s="228"/>
      <c r="H46" s="229"/>
      <c r="I46" s="68">
        <v>1</v>
      </c>
      <c r="J46" s="120" t="s">
        <v>495</v>
      </c>
      <c r="K46" s="124">
        <v>36131.199999999997</v>
      </c>
      <c r="L46" s="124">
        <f t="shared" si="1"/>
        <v>1204.3733333333332</v>
      </c>
      <c r="M46" s="124">
        <f t="shared" si="3"/>
        <v>12043.733333333332</v>
      </c>
      <c r="N46" s="124">
        <f t="shared" si="2"/>
        <v>12043.733333333332</v>
      </c>
    </row>
    <row r="47" spans="1:14">
      <c r="A47" s="223">
        <v>45372</v>
      </c>
      <c r="B47" s="224"/>
      <c r="C47" s="225" t="s">
        <v>145</v>
      </c>
      <c r="D47" s="226"/>
      <c r="E47" s="227" t="s">
        <v>166</v>
      </c>
      <c r="F47" s="228"/>
      <c r="G47" s="228"/>
      <c r="H47" s="229"/>
      <c r="I47" s="68">
        <v>1</v>
      </c>
      <c r="J47" s="120" t="s">
        <v>495</v>
      </c>
      <c r="K47" s="124">
        <v>963.2</v>
      </c>
      <c r="L47" s="124">
        <f t="shared" si="1"/>
        <v>32.106666666666669</v>
      </c>
      <c r="M47" s="124">
        <f t="shared" si="3"/>
        <v>321.06666666666672</v>
      </c>
      <c r="N47" s="124">
        <f t="shared" si="2"/>
        <v>321.06666666666672</v>
      </c>
    </row>
    <row r="48" spans="1:14">
      <c r="A48" s="223">
        <v>45372</v>
      </c>
      <c r="B48" s="224"/>
      <c r="C48" s="225"/>
      <c r="D48" s="226"/>
      <c r="E48" s="227" t="s">
        <v>167</v>
      </c>
      <c r="F48" s="228"/>
      <c r="G48" s="228"/>
      <c r="H48" s="229"/>
      <c r="I48" s="68">
        <v>1</v>
      </c>
      <c r="J48" s="120" t="s">
        <v>495</v>
      </c>
      <c r="K48" s="124">
        <v>19469.25</v>
      </c>
      <c r="L48" s="124">
        <f t="shared" si="1"/>
        <v>648.97500000000002</v>
      </c>
      <c r="M48" s="124">
        <f t="shared" si="3"/>
        <v>6489.75</v>
      </c>
      <c r="N48" s="124">
        <f t="shared" si="2"/>
        <v>6489.75</v>
      </c>
    </row>
    <row r="49" spans="1:14">
      <c r="A49" s="223">
        <v>45372</v>
      </c>
      <c r="B49" s="224"/>
      <c r="C49" s="225"/>
      <c r="D49" s="226"/>
      <c r="E49" s="227" t="s">
        <v>167</v>
      </c>
      <c r="F49" s="228"/>
      <c r="G49" s="228"/>
      <c r="H49" s="229"/>
      <c r="I49" s="68">
        <v>1</v>
      </c>
      <c r="J49" s="120" t="s">
        <v>495</v>
      </c>
      <c r="K49" s="124">
        <v>19469.25</v>
      </c>
      <c r="L49" s="124">
        <f t="shared" si="1"/>
        <v>648.97500000000002</v>
      </c>
      <c r="M49" s="124">
        <f t="shared" si="3"/>
        <v>6489.75</v>
      </c>
      <c r="N49" s="124">
        <f t="shared" si="2"/>
        <v>6489.75</v>
      </c>
    </row>
    <row r="50" spans="1:14">
      <c r="A50" s="223">
        <v>45372</v>
      </c>
      <c r="B50" s="224"/>
      <c r="C50" s="225"/>
      <c r="D50" s="226"/>
      <c r="E50" s="227" t="s">
        <v>167</v>
      </c>
      <c r="F50" s="228"/>
      <c r="G50" s="228"/>
      <c r="H50" s="229"/>
      <c r="I50" s="68">
        <v>1</v>
      </c>
      <c r="J50" s="120" t="s">
        <v>495</v>
      </c>
      <c r="K50" s="124">
        <v>19469.25</v>
      </c>
      <c r="L50" s="124">
        <f t="shared" si="1"/>
        <v>648.97500000000002</v>
      </c>
      <c r="M50" s="124">
        <f t="shared" si="3"/>
        <v>6489.75</v>
      </c>
      <c r="N50" s="124">
        <f t="shared" si="2"/>
        <v>6489.75</v>
      </c>
    </row>
    <row r="51" spans="1:14">
      <c r="A51" s="232">
        <v>45372</v>
      </c>
      <c r="B51" s="233"/>
      <c r="C51" s="225"/>
      <c r="D51" s="226"/>
      <c r="E51" s="227" t="s">
        <v>167</v>
      </c>
      <c r="F51" s="228"/>
      <c r="G51" s="228"/>
      <c r="H51" s="229"/>
      <c r="I51" s="68">
        <v>1</v>
      </c>
      <c r="J51" s="120" t="s">
        <v>495</v>
      </c>
      <c r="K51" s="124">
        <v>19469.25</v>
      </c>
      <c r="L51" s="124">
        <f t="shared" si="1"/>
        <v>648.97500000000002</v>
      </c>
      <c r="M51" s="124">
        <f t="shared" si="3"/>
        <v>6489.75</v>
      </c>
      <c r="N51" s="124">
        <f t="shared" si="2"/>
        <v>6489.75</v>
      </c>
    </row>
    <row r="52" spans="1:14">
      <c r="A52" s="232">
        <v>45372</v>
      </c>
      <c r="B52" s="233"/>
      <c r="C52" s="225"/>
      <c r="D52" s="226"/>
      <c r="E52" s="227" t="s">
        <v>167</v>
      </c>
      <c r="F52" s="228"/>
      <c r="G52" s="228"/>
      <c r="H52" s="229"/>
      <c r="I52" s="68">
        <v>1</v>
      </c>
      <c r="J52" s="120" t="s">
        <v>495</v>
      </c>
      <c r="K52" s="124">
        <v>19469.25</v>
      </c>
      <c r="L52" s="124">
        <f t="shared" si="1"/>
        <v>648.97500000000002</v>
      </c>
      <c r="M52" s="124">
        <f t="shared" si="3"/>
        <v>6489.75</v>
      </c>
      <c r="N52" s="124">
        <f t="shared" si="2"/>
        <v>6489.75</v>
      </c>
    </row>
    <row r="53" spans="1:14">
      <c r="A53" s="232">
        <v>45372</v>
      </c>
      <c r="B53" s="233"/>
      <c r="C53" s="225"/>
      <c r="D53" s="226"/>
      <c r="E53" s="227" t="s">
        <v>167</v>
      </c>
      <c r="F53" s="228"/>
      <c r="G53" s="228"/>
      <c r="H53" s="229"/>
      <c r="I53" s="68">
        <v>1</v>
      </c>
      <c r="J53" s="120" t="s">
        <v>495</v>
      </c>
      <c r="K53" s="124">
        <v>19469.25</v>
      </c>
      <c r="L53" s="124">
        <f t="shared" si="1"/>
        <v>648.97500000000002</v>
      </c>
      <c r="M53" s="124">
        <f t="shared" si="3"/>
        <v>6489.75</v>
      </c>
      <c r="N53" s="124">
        <f t="shared" si="2"/>
        <v>6489.75</v>
      </c>
    </row>
    <row r="54" spans="1:14">
      <c r="A54" s="223">
        <v>45372</v>
      </c>
      <c r="B54" s="224"/>
      <c r="C54" s="225" t="s">
        <v>145</v>
      </c>
      <c r="D54" s="226"/>
      <c r="E54" s="227" t="s">
        <v>146</v>
      </c>
      <c r="F54" s="228"/>
      <c r="G54" s="228"/>
      <c r="H54" s="229"/>
      <c r="I54" s="68">
        <v>3</v>
      </c>
      <c r="J54" s="120" t="s">
        <v>487</v>
      </c>
      <c r="K54" s="124">
        <v>19405.5</v>
      </c>
      <c r="L54" s="124">
        <f t="shared" si="1"/>
        <v>646.85</v>
      </c>
      <c r="M54" s="124">
        <f t="shared" si="3"/>
        <v>6468.5</v>
      </c>
      <c r="N54" s="124">
        <f t="shared" si="2"/>
        <v>19405.5</v>
      </c>
    </row>
    <row r="55" spans="1:14">
      <c r="A55" s="223">
        <v>45372</v>
      </c>
      <c r="B55" s="224"/>
      <c r="C55" s="225" t="s">
        <v>145</v>
      </c>
      <c r="D55" s="226"/>
      <c r="E55" s="227" t="s">
        <v>148</v>
      </c>
      <c r="F55" s="228"/>
      <c r="G55" s="228"/>
      <c r="H55" s="229"/>
      <c r="I55" s="68">
        <v>1</v>
      </c>
      <c r="J55" s="120" t="s">
        <v>488</v>
      </c>
      <c r="K55" s="124">
        <v>7204</v>
      </c>
      <c r="L55" s="124">
        <f t="shared" si="1"/>
        <v>240.13333333333333</v>
      </c>
      <c r="M55" s="124">
        <f t="shared" si="3"/>
        <v>2401.333333333333</v>
      </c>
      <c r="N55" s="124">
        <f t="shared" si="2"/>
        <v>2401.333333333333</v>
      </c>
    </row>
    <row r="56" spans="1:14">
      <c r="A56" s="223">
        <v>45372</v>
      </c>
      <c r="B56" s="224"/>
      <c r="C56" s="225" t="s">
        <v>145</v>
      </c>
      <c r="D56" s="226"/>
      <c r="E56" s="227" t="s">
        <v>168</v>
      </c>
      <c r="F56" s="228"/>
      <c r="G56" s="228"/>
      <c r="H56" s="229"/>
      <c r="I56" s="68">
        <v>5</v>
      </c>
      <c r="J56" s="120" t="s">
        <v>488</v>
      </c>
      <c r="K56" s="124">
        <v>20188.5</v>
      </c>
      <c r="L56" s="124">
        <f t="shared" si="1"/>
        <v>672.95</v>
      </c>
      <c r="M56" s="124">
        <f t="shared" si="3"/>
        <v>6729.5</v>
      </c>
      <c r="N56" s="124">
        <f t="shared" si="2"/>
        <v>33647.5</v>
      </c>
    </row>
    <row r="57" spans="1:14">
      <c r="A57" s="223">
        <v>45372</v>
      </c>
      <c r="B57" s="224"/>
      <c r="C57" s="225" t="s">
        <v>145</v>
      </c>
      <c r="D57" s="226"/>
      <c r="E57" s="227" t="s">
        <v>177</v>
      </c>
      <c r="F57" s="228"/>
      <c r="G57" s="228"/>
      <c r="H57" s="229"/>
      <c r="I57" s="68">
        <v>3</v>
      </c>
      <c r="J57" s="120" t="s">
        <v>488</v>
      </c>
      <c r="K57" s="124">
        <v>2753.6</v>
      </c>
      <c r="L57" s="124">
        <f t="shared" si="1"/>
        <v>91.786666666666662</v>
      </c>
      <c r="M57" s="124">
        <f t="shared" si="3"/>
        <v>917.86666666666656</v>
      </c>
      <c r="N57" s="124">
        <f t="shared" si="2"/>
        <v>2753.5999999999995</v>
      </c>
    </row>
    <row r="58" spans="1:14">
      <c r="A58" s="223">
        <v>45372</v>
      </c>
      <c r="B58" s="224"/>
      <c r="C58" s="225" t="s">
        <v>172</v>
      </c>
      <c r="D58" s="226"/>
      <c r="E58" s="227" t="s">
        <v>153</v>
      </c>
      <c r="F58" s="228"/>
      <c r="G58" s="228"/>
      <c r="H58" s="229"/>
      <c r="I58" s="68">
        <v>1</v>
      </c>
      <c r="J58" s="120" t="s">
        <v>488</v>
      </c>
      <c r="K58" s="124">
        <v>55097.25</v>
      </c>
      <c r="L58" s="124">
        <f t="shared" si="1"/>
        <v>1836.575</v>
      </c>
      <c r="M58" s="124">
        <f t="shared" si="3"/>
        <v>18365.75</v>
      </c>
      <c r="N58" s="124">
        <f t="shared" si="2"/>
        <v>18365.75</v>
      </c>
    </row>
    <row r="59" spans="1:14">
      <c r="A59" s="223">
        <v>45372</v>
      </c>
      <c r="B59" s="224"/>
      <c r="C59" s="225" t="s">
        <v>173</v>
      </c>
      <c r="D59" s="226"/>
      <c r="E59" s="227" t="s">
        <v>153</v>
      </c>
      <c r="F59" s="228"/>
      <c r="G59" s="228"/>
      <c r="H59" s="229"/>
      <c r="I59" s="68">
        <v>1</v>
      </c>
      <c r="J59" s="120" t="s">
        <v>488</v>
      </c>
      <c r="K59" s="124">
        <v>55097.25</v>
      </c>
      <c r="L59" s="124">
        <f t="shared" si="1"/>
        <v>1836.575</v>
      </c>
      <c r="M59" s="124">
        <f t="shared" si="3"/>
        <v>18365.75</v>
      </c>
      <c r="N59" s="124">
        <f t="shared" si="2"/>
        <v>18365.75</v>
      </c>
    </row>
    <row r="60" spans="1:14">
      <c r="A60" s="223">
        <v>45372</v>
      </c>
      <c r="B60" s="224"/>
      <c r="C60" s="225" t="s">
        <v>174</v>
      </c>
      <c r="D60" s="226"/>
      <c r="E60" s="227" t="s">
        <v>163</v>
      </c>
      <c r="F60" s="228"/>
      <c r="G60" s="228"/>
      <c r="H60" s="229"/>
      <c r="I60" s="68">
        <v>1</v>
      </c>
      <c r="J60" s="120" t="s">
        <v>488</v>
      </c>
      <c r="K60" s="124">
        <v>31879.200000000001</v>
      </c>
      <c r="L60" s="124">
        <f t="shared" si="1"/>
        <v>1062.6400000000001</v>
      </c>
      <c r="M60" s="124">
        <f t="shared" si="3"/>
        <v>10626.400000000001</v>
      </c>
      <c r="N60" s="124">
        <f t="shared" si="2"/>
        <v>10626.400000000001</v>
      </c>
    </row>
    <row r="61" spans="1:14">
      <c r="A61" s="223">
        <v>45372</v>
      </c>
      <c r="B61" s="224"/>
      <c r="C61" s="225" t="s">
        <v>145</v>
      </c>
      <c r="D61" s="226"/>
      <c r="E61" s="227" t="s">
        <v>166</v>
      </c>
      <c r="F61" s="228"/>
      <c r="G61" s="228"/>
      <c r="H61" s="229"/>
      <c r="I61" s="68">
        <v>1</v>
      </c>
      <c r="J61" s="120" t="s">
        <v>488</v>
      </c>
      <c r="K61" s="124">
        <v>963.2</v>
      </c>
      <c r="L61" s="124">
        <f t="shared" si="1"/>
        <v>32.106666666666669</v>
      </c>
      <c r="M61" s="124">
        <f t="shared" si="3"/>
        <v>321.06666666666672</v>
      </c>
      <c r="N61" s="124">
        <f t="shared" si="2"/>
        <v>321.06666666666672</v>
      </c>
    </row>
    <row r="62" spans="1:14">
      <c r="A62" s="223">
        <v>45372</v>
      </c>
      <c r="B62" s="224"/>
      <c r="C62" s="225" t="s">
        <v>175</v>
      </c>
      <c r="D62" s="226"/>
      <c r="E62" s="227" t="s">
        <v>171</v>
      </c>
      <c r="F62" s="228"/>
      <c r="G62" s="228"/>
      <c r="H62" s="229"/>
      <c r="I62" s="68">
        <v>1</v>
      </c>
      <c r="J62" s="120" t="s">
        <v>488</v>
      </c>
      <c r="K62" s="124">
        <v>36131.199999999997</v>
      </c>
      <c r="L62" s="124">
        <f t="shared" si="1"/>
        <v>1204.3733333333332</v>
      </c>
      <c r="M62" s="124">
        <f t="shared" si="3"/>
        <v>12043.733333333332</v>
      </c>
      <c r="N62" s="124">
        <f t="shared" si="2"/>
        <v>12043.733333333332</v>
      </c>
    </row>
    <row r="63" spans="1:14">
      <c r="A63" s="232">
        <v>45372</v>
      </c>
      <c r="B63" s="233"/>
      <c r="C63" s="225"/>
      <c r="D63" s="226"/>
      <c r="E63" s="227" t="s">
        <v>167</v>
      </c>
      <c r="F63" s="228"/>
      <c r="G63" s="228"/>
      <c r="H63" s="229"/>
      <c r="I63" s="68">
        <v>1</v>
      </c>
      <c r="J63" s="120" t="s">
        <v>488</v>
      </c>
      <c r="K63" s="124">
        <v>19469.25</v>
      </c>
      <c r="L63" s="124">
        <f t="shared" si="1"/>
        <v>648.97500000000002</v>
      </c>
      <c r="M63" s="124">
        <f t="shared" si="3"/>
        <v>6489.75</v>
      </c>
      <c r="N63" s="124">
        <f t="shared" si="2"/>
        <v>6489.75</v>
      </c>
    </row>
    <row r="64" spans="1:14">
      <c r="A64" s="223">
        <v>45372</v>
      </c>
      <c r="B64" s="224"/>
      <c r="C64" s="225" t="s">
        <v>145</v>
      </c>
      <c r="D64" s="226"/>
      <c r="E64" s="227" t="s">
        <v>146</v>
      </c>
      <c r="F64" s="228"/>
      <c r="G64" s="228"/>
      <c r="H64" s="229"/>
      <c r="I64" s="68">
        <v>1</v>
      </c>
      <c r="J64" s="120" t="s">
        <v>493</v>
      </c>
      <c r="K64" s="124">
        <v>19405.5</v>
      </c>
      <c r="L64" s="124">
        <f t="shared" si="1"/>
        <v>646.85</v>
      </c>
      <c r="M64" s="124">
        <f t="shared" si="3"/>
        <v>6468.5</v>
      </c>
      <c r="N64" s="124">
        <f t="shared" si="2"/>
        <v>6468.5</v>
      </c>
    </row>
    <row r="65" spans="1:14">
      <c r="A65" s="223">
        <v>45372</v>
      </c>
      <c r="B65" s="224"/>
      <c r="C65" s="225" t="s">
        <v>176</v>
      </c>
      <c r="D65" s="226"/>
      <c r="E65" s="227" t="s">
        <v>150</v>
      </c>
      <c r="F65" s="228"/>
      <c r="G65" s="228"/>
      <c r="H65" s="229"/>
      <c r="I65" s="68">
        <v>1</v>
      </c>
      <c r="J65" s="120" t="s">
        <v>493</v>
      </c>
      <c r="K65" s="124">
        <v>17405.599999999999</v>
      </c>
      <c r="L65" s="124">
        <f t="shared" si="1"/>
        <v>580.18666666666661</v>
      </c>
      <c r="M65" s="124">
        <f t="shared" si="3"/>
        <v>5801.8666666666659</v>
      </c>
      <c r="N65" s="124">
        <f t="shared" si="2"/>
        <v>5801.8666666666659</v>
      </c>
    </row>
    <row r="66" spans="1:14">
      <c r="A66" s="223">
        <v>45372</v>
      </c>
      <c r="B66" s="224"/>
      <c r="C66" s="225" t="s">
        <v>145</v>
      </c>
      <c r="D66" s="226"/>
      <c r="E66" s="227" t="s">
        <v>168</v>
      </c>
      <c r="F66" s="228"/>
      <c r="G66" s="228"/>
      <c r="H66" s="229"/>
      <c r="I66" s="68">
        <v>2</v>
      </c>
      <c r="J66" s="120" t="s">
        <v>493</v>
      </c>
      <c r="K66" s="124">
        <v>20188.5</v>
      </c>
      <c r="L66" s="124">
        <f t="shared" si="1"/>
        <v>672.95</v>
      </c>
      <c r="M66" s="124">
        <f t="shared" si="3"/>
        <v>6729.5</v>
      </c>
      <c r="N66" s="124">
        <f t="shared" si="2"/>
        <v>13459</v>
      </c>
    </row>
    <row r="67" spans="1:14">
      <c r="A67" s="223">
        <v>45372</v>
      </c>
      <c r="B67" s="224"/>
      <c r="C67" s="225" t="s">
        <v>145</v>
      </c>
      <c r="D67" s="226"/>
      <c r="E67" s="227" t="s">
        <v>177</v>
      </c>
      <c r="F67" s="228"/>
      <c r="G67" s="228"/>
      <c r="H67" s="229"/>
      <c r="I67" s="68">
        <v>3</v>
      </c>
      <c r="J67" s="120" t="s">
        <v>493</v>
      </c>
      <c r="K67" s="124">
        <v>2753.6</v>
      </c>
      <c r="L67" s="124">
        <f t="shared" ref="L67:L130" si="4">+K67/30</f>
        <v>91.786666666666662</v>
      </c>
      <c r="M67" s="124">
        <f t="shared" si="3"/>
        <v>917.86666666666656</v>
      </c>
      <c r="N67" s="124">
        <f t="shared" ref="N67:N130" si="5">+I67*M67</f>
        <v>2753.5999999999995</v>
      </c>
    </row>
    <row r="68" spans="1:14">
      <c r="A68" s="223">
        <v>45372</v>
      </c>
      <c r="B68" s="224"/>
      <c r="C68" s="225" t="s">
        <v>178</v>
      </c>
      <c r="D68" s="226"/>
      <c r="E68" s="227" t="s">
        <v>153</v>
      </c>
      <c r="F68" s="228"/>
      <c r="G68" s="228"/>
      <c r="H68" s="229"/>
      <c r="I68" s="68">
        <v>1</v>
      </c>
      <c r="J68" s="120" t="s">
        <v>493</v>
      </c>
      <c r="K68" s="124">
        <v>55097.25</v>
      </c>
      <c r="L68" s="124">
        <f t="shared" si="4"/>
        <v>1836.575</v>
      </c>
      <c r="M68" s="124">
        <f t="shared" si="3"/>
        <v>18365.75</v>
      </c>
      <c r="N68" s="124">
        <f t="shared" si="5"/>
        <v>18365.75</v>
      </c>
    </row>
    <row r="69" spans="1:14">
      <c r="A69" s="223">
        <v>45372</v>
      </c>
      <c r="B69" s="224"/>
      <c r="C69" s="225" t="s">
        <v>145</v>
      </c>
      <c r="D69" s="226"/>
      <c r="E69" s="227" t="s">
        <v>166</v>
      </c>
      <c r="F69" s="228"/>
      <c r="G69" s="228"/>
      <c r="H69" s="229"/>
      <c r="I69" s="68">
        <v>1</v>
      </c>
      <c r="J69" s="120" t="s">
        <v>493</v>
      </c>
      <c r="K69" s="124">
        <v>963.2</v>
      </c>
      <c r="L69" s="124">
        <f t="shared" si="4"/>
        <v>32.106666666666669</v>
      </c>
      <c r="M69" s="124">
        <f t="shared" si="3"/>
        <v>321.06666666666672</v>
      </c>
      <c r="N69" s="124">
        <f t="shared" si="5"/>
        <v>321.06666666666672</v>
      </c>
    </row>
    <row r="70" spans="1:14">
      <c r="A70" s="223">
        <v>45372</v>
      </c>
      <c r="B70" s="224"/>
      <c r="C70" s="225" t="s">
        <v>145</v>
      </c>
      <c r="D70" s="226"/>
      <c r="E70" s="227" t="s">
        <v>146</v>
      </c>
      <c r="F70" s="228"/>
      <c r="G70" s="228"/>
      <c r="H70" s="229"/>
      <c r="I70" s="68">
        <v>3</v>
      </c>
      <c r="J70" s="120" t="s">
        <v>492</v>
      </c>
      <c r="K70" s="124">
        <v>19405.5</v>
      </c>
      <c r="L70" s="124">
        <f t="shared" si="4"/>
        <v>646.85</v>
      </c>
      <c r="M70" s="124">
        <f t="shared" si="3"/>
        <v>6468.5</v>
      </c>
      <c r="N70" s="124">
        <f t="shared" si="5"/>
        <v>19405.5</v>
      </c>
    </row>
    <row r="71" spans="1:14">
      <c r="A71" s="223">
        <v>45372</v>
      </c>
      <c r="B71" s="224"/>
      <c r="C71" s="225" t="s">
        <v>145</v>
      </c>
      <c r="D71" s="226"/>
      <c r="E71" s="227" t="s">
        <v>168</v>
      </c>
      <c r="F71" s="228"/>
      <c r="G71" s="228"/>
      <c r="H71" s="229"/>
      <c r="I71" s="68">
        <v>8</v>
      </c>
      <c r="J71" s="120" t="s">
        <v>492</v>
      </c>
      <c r="K71" s="124">
        <v>20188.5</v>
      </c>
      <c r="L71" s="124">
        <f t="shared" si="4"/>
        <v>672.95</v>
      </c>
      <c r="M71" s="124">
        <f t="shared" si="3"/>
        <v>6729.5</v>
      </c>
      <c r="N71" s="124">
        <f t="shared" si="5"/>
        <v>53836</v>
      </c>
    </row>
    <row r="72" spans="1:14">
      <c r="A72" s="223">
        <v>45372</v>
      </c>
      <c r="B72" s="224"/>
      <c r="C72" s="225" t="s">
        <v>145</v>
      </c>
      <c r="D72" s="226"/>
      <c r="E72" s="227" t="s">
        <v>166</v>
      </c>
      <c r="F72" s="228"/>
      <c r="G72" s="228"/>
      <c r="H72" s="229"/>
      <c r="I72" s="68">
        <v>1</v>
      </c>
      <c r="J72" s="120" t="s">
        <v>492</v>
      </c>
      <c r="K72" s="124">
        <v>963.2</v>
      </c>
      <c r="L72" s="124">
        <f t="shared" si="4"/>
        <v>32.106666666666669</v>
      </c>
      <c r="M72" s="124">
        <f t="shared" si="3"/>
        <v>321.06666666666672</v>
      </c>
      <c r="N72" s="124">
        <f t="shared" si="5"/>
        <v>321.06666666666672</v>
      </c>
    </row>
    <row r="73" spans="1:14">
      <c r="A73" s="223">
        <v>45372</v>
      </c>
      <c r="B73" s="224"/>
      <c r="C73" s="225"/>
      <c r="D73" s="226"/>
      <c r="E73" s="227" t="s">
        <v>167</v>
      </c>
      <c r="F73" s="228"/>
      <c r="G73" s="228"/>
      <c r="H73" s="229"/>
      <c r="I73" s="68">
        <v>1</v>
      </c>
      <c r="J73" s="120" t="s">
        <v>492</v>
      </c>
      <c r="K73" s="124">
        <v>19469.25</v>
      </c>
      <c r="L73" s="124">
        <f t="shared" si="4"/>
        <v>648.97500000000002</v>
      </c>
      <c r="M73" s="124">
        <f t="shared" si="3"/>
        <v>6489.75</v>
      </c>
      <c r="N73" s="124">
        <f t="shared" si="5"/>
        <v>6489.75</v>
      </c>
    </row>
    <row r="74" spans="1:14">
      <c r="A74" s="223">
        <v>45372</v>
      </c>
      <c r="B74" s="224"/>
      <c r="C74" s="225"/>
      <c r="D74" s="226"/>
      <c r="E74" s="227" t="s">
        <v>167</v>
      </c>
      <c r="F74" s="228"/>
      <c r="G74" s="228"/>
      <c r="H74" s="229"/>
      <c r="I74" s="68">
        <v>1</v>
      </c>
      <c r="J74" s="120" t="s">
        <v>492</v>
      </c>
      <c r="K74" s="124">
        <v>19469.25</v>
      </c>
      <c r="L74" s="124">
        <f t="shared" si="4"/>
        <v>648.97500000000002</v>
      </c>
      <c r="M74" s="124">
        <f t="shared" si="3"/>
        <v>6489.75</v>
      </c>
      <c r="N74" s="124">
        <f t="shared" si="5"/>
        <v>6489.75</v>
      </c>
    </row>
    <row r="75" spans="1:14">
      <c r="A75" s="223">
        <v>45372</v>
      </c>
      <c r="B75" s="224"/>
      <c r="C75" s="225" t="s">
        <v>145</v>
      </c>
      <c r="D75" s="226"/>
      <c r="E75" s="227" t="s">
        <v>146</v>
      </c>
      <c r="F75" s="228"/>
      <c r="G75" s="228"/>
      <c r="H75" s="229"/>
      <c r="I75" s="68">
        <v>3</v>
      </c>
      <c r="J75" s="120" t="s">
        <v>488</v>
      </c>
      <c r="K75" s="124">
        <v>19405.5</v>
      </c>
      <c r="L75" s="124">
        <f t="shared" si="4"/>
        <v>646.85</v>
      </c>
      <c r="M75" s="124">
        <f t="shared" si="3"/>
        <v>6468.5</v>
      </c>
      <c r="N75" s="124">
        <f t="shared" si="5"/>
        <v>19405.5</v>
      </c>
    </row>
    <row r="76" spans="1:14">
      <c r="A76" s="223">
        <v>45372</v>
      </c>
      <c r="B76" s="224"/>
      <c r="C76" s="225" t="s">
        <v>145</v>
      </c>
      <c r="D76" s="226"/>
      <c r="E76" s="227" t="s">
        <v>168</v>
      </c>
      <c r="F76" s="228"/>
      <c r="G76" s="228"/>
      <c r="H76" s="229"/>
      <c r="I76" s="68">
        <v>3</v>
      </c>
      <c r="J76" s="120" t="s">
        <v>487</v>
      </c>
      <c r="K76" s="124">
        <v>20188.5</v>
      </c>
      <c r="L76" s="124">
        <f t="shared" si="4"/>
        <v>672.95</v>
      </c>
      <c r="M76" s="124">
        <f t="shared" si="3"/>
        <v>6729.5</v>
      </c>
      <c r="N76" s="124">
        <f t="shared" si="5"/>
        <v>20188.5</v>
      </c>
    </row>
    <row r="77" spans="1:14">
      <c r="A77" s="223">
        <v>45372</v>
      </c>
      <c r="B77" s="224"/>
      <c r="C77" s="225" t="s">
        <v>145</v>
      </c>
      <c r="D77" s="226"/>
      <c r="E77" s="227" t="s">
        <v>166</v>
      </c>
      <c r="F77" s="228"/>
      <c r="G77" s="228"/>
      <c r="H77" s="229"/>
      <c r="I77" s="68">
        <v>1</v>
      </c>
      <c r="J77" s="120" t="s">
        <v>487</v>
      </c>
      <c r="K77" s="124">
        <v>963.2</v>
      </c>
      <c r="L77" s="124">
        <f t="shared" si="4"/>
        <v>32.106666666666669</v>
      </c>
      <c r="M77" s="124">
        <f t="shared" si="3"/>
        <v>321.06666666666672</v>
      </c>
      <c r="N77" s="124">
        <f t="shared" si="5"/>
        <v>321.06666666666672</v>
      </c>
    </row>
    <row r="78" spans="1:14">
      <c r="A78" s="223">
        <v>45372</v>
      </c>
      <c r="B78" s="224"/>
      <c r="C78" s="225"/>
      <c r="D78" s="226"/>
      <c r="E78" s="227" t="s">
        <v>167</v>
      </c>
      <c r="F78" s="228"/>
      <c r="G78" s="228"/>
      <c r="H78" s="229"/>
      <c r="I78" s="68">
        <v>1</v>
      </c>
      <c r="J78" s="120" t="s">
        <v>487</v>
      </c>
      <c r="K78" s="124">
        <v>19469.25</v>
      </c>
      <c r="L78" s="124">
        <f t="shared" si="4"/>
        <v>648.97500000000002</v>
      </c>
      <c r="M78" s="124">
        <f t="shared" si="3"/>
        <v>6489.75</v>
      </c>
      <c r="N78" s="124">
        <f t="shared" si="5"/>
        <v>6489.75</v>
      </c>
    </row>
    <row r="79" spans="1:14">
      <c r="A79" s="223">
        <v>45372</v>
      </c>
      <c r="B79" s="224"/>
      <c r="C79" s="225"/>
      <c r="D79" s="226"/>
      <c r="E79" s="227" t="s">
        <v>167</v>
      </c>
      <c r="F79" s="228"/>
      <c r="G79" s="228"/>
      <c r="H79" s="229"/>
      <c r="I79" s="68">
        <v>1</v>
      </c>
      <c r="J79" s="120" t="s">
        <v>487</v>
      </c>
      <c r="K79" s="124">
        <v>19469.25</v>
      </c>
      <c r="L79" s="124">
        <f t="shared" si="4"/>
        <v>648.97500000000002</v>
      </c>
      <c r="M79" s="124">
        <f t="shared" si="3"/>
        <v>6489.75</v>
      </c>
      <c r="N79" s="124">
        <f t="shared" si="5"/>
        <v>6489.75</v>
      </c>
    </row>
    <row r="80" spans="1:14">
      <c r="A80" s="223">
        <v>45372</v>
      </c>
      <c r="B80" s="224"/>
      <c r="C80" s="225" t="s">
        <v>145</v>
      </c>
      <c r="D80" s="226"/>
      <c r="E80" s="227" t="s">
        <v>177</v>
      </c>
      <c r="F80" s="228"/>
      <c r="G80" s="228"/>
      <c r="H80" s="229"/>
      <c r="I80" s="68">
        <v>20</v>
      </c>
      <c r="J80" s="120" t="s">
        <v>494</v>
      </c>
      <c r="K80" s="124">
        <v>2753.6</v>
      </c>
      <c r="L80" s="124">
        <f t="shared" si="4"/>
        <v>91.786666666666662</v>
      </c>
      <c r="M80" s="124">
        <f t="shared" si="3"/>
        <v>917.86666666666656</v>
      </c>
      <c r="N80" s="124">
        <f t="shared" si="5"/>
        <v>18357.333333333332</v>
      </c>
    </row>
    <row r="81" spans="1:14">
      <c r="A81" s="223">
        <v>45373</v>
      </c>
      <c r="B81" s="224"/>
      <c r="C81" s="225" t="s">
        <v>145</v>
      </c>
      <c r="D81" s="226"/>
      <c r="E81" s="227" t="s">
        <v>146</v>
      </c>
      <c r="F81" s="228"/>
      <c r="G81" s="228"/>
      <c r="H81" s="229"/>
      <c r="I81" s="68">
        <v>3</v>
      </c>
      <c r="J81" s="120" t="s">
        <v>486</v>
      </c>
      <c r="K81" s="124">
        <v>19405.5</v>
      </c>
      <c r="L81" s="124">
        <f t="shared" si="4"/>
        <v>646.85</v>
      </c>
      <c r="M81" s="124">
        <f t="shared" ref="M81:M96" si="6">+L81*9</f>
        <v>5821.6500000000005</v>
      </c>
      <c r="N81" s="124">
        <f t="shared" si="5"/>
        <v>17464.95</v>
      </c>
    </row>
    <row r="82" spans="1:14">
      <c r="A82" s="223">
        <v>45373</v>
      </c>
      <c r="B82" s="224"/>
      <c r="C82" s="225" t="s">
        <v>179</v>
      </c>
      <c r="D82" s="226"/>
      <c r="E82" s="227" t="s">
        <v>148</v>
      </c>
      <c r="F82" s="228"/>
      <c r="G82" s="228"/>
      <c r="H82" s="229"/>
      <c r="I82" s="68">
        <v>1</v>
      </c>
      <c r="J82" s="120" t="s">
        <v>486</v>
      </c>
      <c r="K82" s="124">
        <v>7204</v>
      </c>
      <c r="L82" s="124">
        <f t="shared" si="4"/>
        <v>240.13333333333333</v>
      </c>
      <c r="M82" s="124">
        <f t="shared" si="6"/>
        <v>2161.1999999999998</v>
      </c>
      <c r="N82" s="124">
        <f t="shared" si="5"/>
        <v>2161.1999999999998</v>
      </c>
    </row>
    <row r="83" spans="1:14">
      <c r="A83" s="223">
        <v>45373</v>
      </c>
      <c r="B83" s="224"/>
      <c r="C83" s="225" t="s">
        <v>180</v>
      </c>
      <c r="D83" s="226"/>
      <c r="E83" s="227" t="s">
        <v>167</v>
      </c>
      <c r="F83" s="228"/>
      <c r="G83" s="228"/>
      <c r="H83" s="229"/>
      <c r="I83" s="68">
        <v>1</v>
      </c>
      <c r="J83" s="120" t="s">
        <v>486</v>
      </c>
      <c r="K83" s="124">
        <v>19469.25</v>
      </c>
      <c r="L83" s="124">
        <f t="shared" si="4"/>
        <v>648.97500000000002</v>
      </c>
      <c r="M83" s="124">
        <f t="shared" si="6"/>
        <v>5840.7750000000005</v>
      </c>
      <c r="N83" s="124">
        <f t="shared" si="5"/>
        <v>5840.7750000000005</v>
      </c>
    </row>
    <row r="84" spans="1:14">
      <c r="A84" s="223">
        <v>45373</v>
      </c>
      <c r="B84" s="224"/>
      <c r="C84" s="225" t="s">
        <v>181</v>
      </c>
      <c r="D84" s="226"/>
      <c r="E84" s="227" t="s">
        <v>167</v>
      </c>
      <c r="F84" s="228"/>
      <c r="G84" s="228"/>
      <c r="H84" s="229"/>
      <c r="I84" s="68">
        <v>1</v>
      </c>
      <c r="J84" s="120" t="s">
        <v>486</v>
      </c>
      <c r="K84" s="124">
        <v>19469.25</v>
      </c>
      <c r="L84" s="124">
        <f t="shared" si="4"/>
        <v>648.97500000000002</v>
      </c>
      <c r="M84" s="124">
        <f t="shared" si="6"/>
        <v>5840.7750000000005</v>
      </c>
      <c r="N84" s="124">
        <f t="shared" si="5"/>
        <v>5840.7750000000005</v>
      </c>
    </row>
    <row r="85" spans="1:14">
      <c r="A85" s="223">
        <v>45373</v>
      </c>
      <c r="B85" s="224"/>
      <c r="C85" s="225" t="s">
        <v>145</v>
      </c>
      <c r="D85" s="226"/>
      <c r="E85" s="227" t="s">
        <v>177</v>
      </c>
      <c r="F85" s="228"/>
      <c r="G85" s="228"/>
      <c r="H85" s="229"/>
      <c r="I85" s="68">
        <v>1</v>
      </c>
      <c r="J85" s="120" t="s">
        <v>486</v>
      </c>
      <c r="K85" s="124">
        <v>2753.6</v>
      </c>
      <c r="L85" s="124">
        <f t="shared" si="4"/>
        <v>91.786666666666662</v>
      </c>
      <c r="M85" s="124">
        <f t="shared" si="6"/>
        <v>826.07999999999993</v>
      </c>
      <c r="N85" s="124">
        <f t="shared" si="5"/>
        <v>826.07999999999993</v>
      </c>
    </row>
    <row r="86" spans="1:14">
      <c r="A86" s="223">
        <v>45373</v>
      </c>
      <c r="B86" s="224"/>
      <c r="C86" s="225" t="s">
        <v>182</v>
      </c>
      <c r="D86" s="226"/>
      <c r="E86" s="227" t="s">
        <v>153</v>
      </c>
      <c r="F86" s="228"/>
      <c r="G86" s="228"/>
      <c r="H86" s="229"/>
      <c r="I86" s="68">
        <v>1</v>
      </c>
      <c r="J86" s="120" t="s">
        <v>486</v>
      </c>
      <c r="K86" s="124">
        <v>55097.25</v>
      </c>
      <c r="L86" s="124">
        <f t="shared" si="4"/>
        <v>1836.575</v>
      </c>
      <c r="M86" s="124">
        <f t="shared" si="6"/>
        <v>16529.174999999999</v>
      </c>
      <c r="N86" s="124">
        <f t="shared" si="5"/>
        <v>16529.174999999999</v>
      </c>
    </row>
    <row r="87" spans="1:14">
      <c r="A87" s="223">
        <v>45373</v>
      </c>
      <c r="B87" s="224"/>
      <c r="C87" s="225" t="s">
        <v>183</v>
      </c>
      <c r="D87" s="226"/>
      <c r="E87" s="227" t="s">
        <v>153</v>
      </c>
      <c r="F87" s="228"/>
      <c r="G87" s="228"/>
      <c r="H87" s="229"/>
      <c r="I87" s="68">
        <v>1</v>
      </c>
      <c r="J87" s="120" t="s">
        <v>486</v>
      </c>
      <c r="K87" s="124">
        <v>55097.25</v>
      </c>
      <c r="L87" s="124">
        <f t="shared" si="4"/>
        <v>1836.575</v>
      </c>
      <c r="M87" s="124">
        <f t="shared" si="6"/>
        <v>16529.174999999999</v>
      </c>
      <c r="N87" s="124">
        <f t="shared" si="5"/>
        <v>16529.174999999999</v>
      </c>
    </row>
    <row r="88" spans="1:14">
      <c r="A88" s="223">
        <v>45373</v>
      </c>
      <c r="B88" s="224"/>
      <c r="C88" s="225" t="s">
        <v>184</v>
      </c>
      <c r="D88" s="226"/>
      <c r="E88" s="227" t="s">
        <v>161</v>
      </c>
      <c r="F88" s="228"/>
      <c r="G88" s="228"/>
      <c r="H88" s="229"/>
      <c r="I88" s="68">
        <v>1</v>
      </c>
      <c r="J88" s="120" t="s">
        <v>486</v>
      </c>
      <c r="K88" s="124">
        <v>49891.5</v>
      </c>
      <c r="L88" s="124">
        <f t="shared" si="4"/>
        <v>1663.05</v>
      </c>
      <c r="M88" s="124">
        <f t="shared" si="6"/>
        <v>14967.449999999999</v>
      </c>
      <c r="N88" s="124">
        <f t="shared" si="5"/>
        <v>14967.449999999999</v>
      </c>
    </row>
    <row r="89" spans="1:14">
      <c r="A89" s="223">
        <v>45373</v>
      </c>
      <c r="B89" s="224"/>
      <c r="C89" s="225" t="s">
        <v>145</v>
      </c>
      <c r="D89" s="226"/>
      <c r="E89" s="227" t="s">
        <v>146</v>
      </c>
      <c r="F89" s="228"/>
      <c r="G89" s="228"/>
      <c r="H89" s="229"/>
      <c r="I89" s="68">
        <v>2</v>
      </c>
      <c r="J89" s="120" t="s">
        <v>484</v>
      </c>
      <c r="K89" s="124">
        <v>19405.5</v>
      </c>
      <c r="L89" s="124">
        <f t="shared" si="4"/>
        <v>646.85</v>
      </c>
      <c r="M89" s="124">
        <f t="shared" si="6"/>
        <v>5821.6500000000005</v>
      </c>
      <c r="N89" s="124">
        <f t="shared" si="5"/>
        <v>11643.300000000001</v>
      </c>
    </row>
    <row r="90" spans="1:14">
      <c r="A90" s="223">
        <v>45373</v>
      </c>
      <c r="B90" s="224"/>
      <c r="C90" s="225" t="s">
        <v>185</v>
      </c>
      <c r="D90" s="226"/>
      <c r="E90" s="227" t="s">
        <v>148</v>
      </c>
      <c r="F90" s="228"/>
      <c r="G90" s="228"/>
      <c r="H90" s="229"/>
      <c r="I90" s="68">
        <v>1</v>
      </c>
      <c r="J90" s="120" t="s">
        <v>484</v>
      </c>
      <c r="K90" s="124">
        <v>7204</v>
      </c>
      <c r="L90" s="124">
        <f t="shared" si="4"/>
        <v>240.13333333333333</v>
      </c>
      <c r="M90" s="124">
        <f t="shared" si="6"/>
        <v>2161.1999999999998</v>
      </c>
      <c r="N90" s="124">
        <f t="shared" si="5"/>
        <v>2161.1999999999998</v>
      </c>
    </row>
    <row r="91" spans="1:14">
      <c r="A91" s="223">
        <v>45373</v>
      </c>
      <c r="B91" s="224"/>
      <c r="C91" s="225" t="s">
        <v>186</v>
      </c>
      <c r="D91" s="226"/>
      <c r="E91" s="227" t="s">
        <v>167</v>
      </c>
      <c r="F91" s="228"/>
      <c r="G91" s="228"/>
      <c r="H91" s="229"/>
      <c r="I91" s="68">
        <v>1</v>
      </c>
      <c r="J91" s="120" t="s">
        <v>484</v>
      </c>
      <c r="K91" s="124">
        <v>19469.25</v>
      </c>
      <c r="L91" s="124">
        <f t="shared" si="4"/>
        <v>648.97500000000002</v>
      </c>
      <c r="M91" s="124">
        <f t="shared" si="6"/>
        <v>5840.7750000000005</v>
      </c>
      <c r="N91" s="124">
        <f t="shared" si="5"/>
        <v>5840.7750000000005</v>
      </c>
    </row>
    <row r="92" spans="1:14">
      <c r="A92" s="223">
        <v>45373</v>
      </c>
      <c r="B92" s="224"/>
      <c r="C92" s="225" t="s">
        <v>187</v>
      </c>
      <c r="D92" s="226"/>
      <c r="E92" s="227" t="s">
        <v>153</v>
      </c>
      <c r="F92" s="228"/>
      <c r="G92" s="228"/>
      <c r="H92" s="229"/>
      <c r="I92" s="68">
        <v>1</v>
      </c>
      <c r="J92" s="120" t="s">
        <v>484</v>
      </c>
      <c r="K92" s="124">
        <v>55097.25</v>
      </c>
      <c r="L92" s="124">
        <f t="shared" si="4"/>
        <v>1836.575</v>
      </c>
      <c r="M92" s="124">
        <f t="shared" si="6"/>
        <v>16529.174999999999</v>
      </c>
      <c r="N92" s="124">
        <f t="shared" si="5"/>
        <v>16529.174999999999</v>
      </c>
    </row>
    <row r="93" spans="1:14">
      <c r="A93" s="223">
        <v>45373</v>
      </c>
      <c r="B93" s="224"/>
      <c r="C93" s="225" t="s">
        <v>145</v>
      </c>
      <c r="D93" s="226"/>
      <c r="E93" s="227" t="s">
        <v>146</v>
      </c>
      <c r="F93" s="228"/>
      <c r="G93" s="228"/>
      <c r="H93" s="229"/>
      <c r="I93" s="68">
        <v>2</v>
      </c>
      <c r="J93" s="120" t="s">
        <v>485</v>
      </c>
      <c r="K93" s="124">
        <v>19405.5</v>
      </c>
      <c r="L93" s="124">
        <f t="shared" si="4"/>
        <v>646.85</v>
      </c>
      <c r="M93" s="124">
        <f t="shared" si="6"/>
        <v>5821.6500000000005</v>
      </c>
      <c r="N93" s="124">
        <f t="shared" si="5"/>
        <v>11643.300000000001</v>
      </c>
    </row>
    <row r="94" spans="1:14">
      <c r="A94" s="223">
        <v>45373</v>
      </c>
      <c r="B94" s="224"/>
      <c r="C94" s="225" t="s">
        <v>188</v>
      </c>
      <c r="D94" s="226"/>
      <c r="E94" s="227" t="s">
        <v>167</v>
      </c>
      <c r="F94" s="228"/>
      <c r="G94" s="228"/>
      <c r="H94" s="229"/>
      <c r="I94" s="68">
        <v>1</v>
      </c>
      <c r="J94" s="120" t="s">
        <v>485</v>
      </c>
      <c r="K94" s="124">
        <v>19469.25</v>
      </c>
      <c r="L94" s="124">
        <f t="shared" si="4"/>
        <v>648.97500000000002</v>
      </c>
      <c r="M94" s="124">
        <f t="shared" si="6"/>
        <v>5840.7750000000005</v>
      </c>
      <c r="N94" s="124">
        <f t="shared" si="5"/>
        <v>5840.7750000000005</v>
      </c>
    </row>
    <row r="95" spans="1:14">
      <c r="A95" s="223">
        <v>45373</v>
      </c>
      <c r="B95" s="224"/>
      <c r="C95" s="225" t="s">
        <v>189</v>
      </c>
      <c r="D95" s="226"/>
      <c r="E95" s="227" t="s">
        <v>167</v>
      </c>
      <c r="F95" s="228"/>
      <c r="G95" s="228"/>
      <c r="H95" s="229"/>
      <c r="I95" s="68">
        <v>1</v>
      </c>
      <c r="J95" s="120" t="s">
        <v>485</v>
      </c>
      <c r="K95" s="124">
        <v>19469.25</v>
      </c>
      <c r="L95" s="124">
        <f t="shared" si="4"/>
        <v>648.97500000000002</v>
      </c>
      <c r="M95" s="124">
        <f t="shared" si="6"/>
        <v>5840.7750000000005</v>
      </c>
      <c r="N95" s="124">
        <f t="shared" si="5"/>
        <v>5840.7750000000005</v>
      </c>
    </row>
    <row r="96" spans="1:14">
      <c r="A96" s="230">
        <v>45373</v>
      </c>
      <c r="B96" s="231"/>
      <c r="C96" s="225" t="s">
        <v>190</v>
      </c>
      <c r="D96" s="226"/>
      <c r="E96" s="227" t="s">
        <v>161</v>
      </c>
      <c r="F96" s="228"/>
      <c r="G96" s="228"/>
      <c r="H96" s="229"/>
      <c r="I96" s="68">
        <v>1</v>
      </c>
      <c r="J96" s="120" t="s">
        <v>485</v>
      </c>
      <c r="K96" s="124">
        <v>49891.5</v>
      </c>
      <c r="L96" s="124">
        <f t="shared" si="4"/>
        <v>1663.05</v>
      </c>
      <c r="M96" s="124">
        <f t="shared" si="6"/>
        <v>14967.449999999999</v>
      </c>
      <c r="N96" s="124">
        <f t="shared" si="5"/>
        <v>14967.449999999999</v>
      </c>
    </row>
    <row r="97" spans="1:14">
      <c r="A97" s="223">
        <v>45377</v>
      </c>
      <c r="B97" s="224"/>
      <c r="C97" s="225" t="s">
        <v>145</v>
      </c>
      <c r="D97" s="226"/>
      <c r="E97" s="227" t="s">
        <v>146</v>
      </c>
      <c r="F97" s="228"/>
      <c r="G97" s="228"/>
      <c r="H97" s="229"/>
      <c r="I97" s="68">
        <v>3</v>
      </c>
      <c r="J97" s="120" t="s">
        <v>501</v>
      </c>
      <c r="K97" s="124">
        <v>19405.5</v>
      </c>
      <c r="L97" s="124">
        <f t="shared" si="4"/>
        <v>646.85</v>
      </c>
      <c r="M97" s="124">
        <f t="shared" ref="M97:M112" si="7">+L97*5</f>
        <v>3234.25</v>
      </c>
      <c r="N97" s="124">
        <f t="shared" si="5"/>
        <v>9702.75</v>
      </c>
    </row>
    <row r="98" spans="1:14">
      <c r="A98" s="223">
        <v>45377</v>
      </c>
      <c r="B98" s="224"/>
      <c r="C98" s="225"/>
      <c r="D98" s="226"/>
      <c r="E98" s="227" t="s">
        <v>167</v>
      </c>
      <c r="F98" s="228"/>
      <c r="G98" s="228"/>
      <c r="H98" s="229"/>
      <c r="I98" s="68">
        <v>1</v>
      </c>
      <c r="J98" s="120" t="s">
        <v>477</v>
      </c>
      <c r="K98" s="124">
        <v>19469.25</v>
      </c>
      <c r="L98" s="124">
        <f t="shared" si="4"/>
        <v>648.97500000000002</v>
      </c>
      <c r="M98" s="124">
        <f t="shared" si="7"/>
        <v>3244.875</v>
      </c>
      <c r="N98" s="124">
        <f t="shared" si="5"/>
        <v>3244.875</v>
      </c>
    </row>
    <row r="99" spans="1:14">
      <c r="A99" s="223">
        <v>45377</v>
      </c>
      <c r="B99" s="224"/>
      <c r="C99" s="225"/>
      <c r="D99" s="226"/>
      <c r="E99" s="227" t="s">
        <v>167</v>
      </c>
      <c r="F99" s="228"/>
      <c r="G99" s="228"/>
      <c r="H99" s="229"/>
      <c r="I99" s="68">
        <v>1</v>
      </c>
      <c r="J99" s="120" t="s">
        <v>478</v>
      </c>
      <c r="K99" s="124">
        <v>19469.25</v>
      </c>
      <c r="L99" s="124">
        <f t="shared" si="4"/>
        <v>648.97500000000002</v>
      </c>
      <c r="M99" s="124">
        <f t="shared" si="7"/>
        <v>3244.875</v>
      </c>
      <c r="N99" s="124">
        <f t="shared" si="5"/>
        <v>3244.875</v>
      </c>
    </row>
    <row r="100" spans="1:14">
      <c r="A100" s="223">
        <v>45377</v>
      </c>
      <c r="B100" s="224"/>
      <c r="C100" s="225" t="s">
        <v>145</v>
      </c>
      <c r="D100" s="226"/>
      <c r="E100" s="227" t="s">
        <v>168</v>
      </c>
      <c r="F100" s="228"/>
      <c r="G100" s="228"/>
      <c r="H100" s="229"/>
      <c r="I100" s="68">
        <v>3</v>
      </c>
      <c r="J100" s="120" t="s">
        <v>501</v>
      </c>
      <c r="K100" s="124">
        <v>20188.5</v>
      </c>
      <c r="L100" s="124">
        <f t="shared" si="4"/>
        <v>672.95</v>
      </c>
      <c r="M100" s="124">
        <f t="shared" si="7"/>
        <v>3364.75</v>
      </c>
      <c r="N100" s="124">
        <f t="shared" si="5"/>
        <v>10094.25</v>
      </c>
    </row>
    <row r="101" spans="1:14">
      <c r="A101" s="223">
        <v>45377</v>
      </c>
      <c r="B101" s="224"/>
      <c r="C101" s="225" t="s">
        <v>145</v>
      </c>
      <c r="D101" s="226"/>
      <c r="E101" s="227" t="s">
        <v>146</v>
      </c>
      <c r="F101" s="228"/>
      <c r="G101" s="228"/>
      <c r="H101" s="229"/>
      <c r="I101" s="68">
        <v>3</v>
      </c>
      <c r="J101" s="120" t="s">
        <v>483</v>
      </c>
      <c r="K101" s="124">
        <v>19405.5</v>
      </c>
      <c r="L101" s="124">
        <f t="shared" si="4"/>
        <v>646.85</v>
      </c>
      <c r="M101" s="124">
        <f t="shared" si="7"/>
        <v>3234.25</v>
      </c>
      <c r="N101" s="124">
        <f t="shared" si="5"/>
        <v>9702.75</v>
      </c>
    </row>
    <row r="102" spans="1:14">
      <c r="A102" s="223">
        <v>45377</v>
      </c>
      <c r="B102" s="224"/>
      <c r="C102" s="225"/>
      <c r="D102" s="226"/>
      <c r="E102" s="227" t="s">
        <v>167</v>
      </c>
      <c r="F102" s="228"/>
      <c r="G102" s="228"/>
      <c r="H102" s="229"/>
      <c r="I102" s="68">
        <v>1</v>
      </c>
      <c r="J102" s="120" t="s">
        <v>483</v>
      </c>
      <c r="K102" s="124">
        <v>19469.25</v>
      </c>
      <c r="L102" s="124">
        <f t="shared" si="4"/>
        <v>648.97500000000002</v>
      </c>
      <c r="M102" s="124">
        <f t="shared" si="7"/>
        <v>3244.875</v>
      </c>
      <c r="N102" s="124">
        <f t="shared" si="5"/>
        <v>3244.875</v>
      </c>
    </row>
    <row r="103" spans="1:14">
      <c r="A103" s="223">
        <v>45377</v>
      </c>
      <c r="B103" s="224"/>
      <c r="C103" s="225"/>
      <c r="D103" s="226"/>
      <c r="E103" s="227" t="s">
        <v>167</v>
      </c>
      <c r="F103" s="228"/>
      <c r="G103" s="228"/>
      <c r="H103" s="229"/>
      <c r="I103" s="68">
        <v>1</v>
      </c>
      <c r="J103" s="120" t="s">
        <v>483</v>
      </c>
      <c r="K103" s="124">
        <v>19469.25</v>
      </c>
      <c r="L103" s="124">
        <f t="shared" si="4"/>
        <v>648.97500000000002</v>
      </c>
      <c r="M103" s="124">
        <f t="shared" si="7"/>
        <v>3244.875</v>
      </c>
      <c r="N103" s="124">
        <f t="shared" si="5"/>
        <v>3244.875</v>
      </c>
    </row>
    <row r="104" spans="1:14">
      <c r="A104" s="223">
        <v>45377</v>
      </c>
      <c r="B104" s="224"/>
      <c r="C104" s="225" t="s">
        <v>145</v>
      </c>
      <c r="D104" s="226"/>
      <c r="E104" s="227" t="s">
        <v>168</v>
      </c>
      <c r="F104" s="228"/>
      <c r="G104" s="228"/>
      <c r="H104" s="229"/>
      <c r="I104" s="68">
        <v>3</v>
      </c>
      <c r="J104" s="120" t="s">
        <v>502</v>
      </c>
      <c r="K104" s="124">
        <v>20188.5</v>
      </c>
      <c r="L104" s="124">
        <f t="shared" si="4"/>
        <v>672.95</v>
      </c>
      <c r="M104" s="124">
        <f t="shared" si="7"/>
        <v>3364.75</v>
      </c>
      <c r="N104" s="124">
        <f t="shared" si="5"/>
        <v>10094.25</v>
      </c>
    </row>
    <row r="105" spans="1:14">
      <c r="A105" s="223">
        <v>45377</v>
      </c>
      <c r="B105" s="224"/>
      <c r="C105" s="225" t="s">
        <v>145</v>
      </c>
      <c r="D105" s="226"/>
      <c r="E105" s="227" t="s">
        <v>146</v>
      </c>
      <c r="F105" s="228"/>
      <c r="G105" s="228"/>
      <c r="H105" s="229"/>
      <c r="I105" s="68">
        <v>3</v>
      </c>
      <c r="J105" s="120" t="s">
        <v>502</v>
      </c>
      <c r="K105" s="124">
        <v>19405.5</v>
      </c>
      <c r="L105" s="124">
        <f t="shared" si="4"/>
        <v>646.85</v>
      </c>
      <c r="M105" s="124">
        <f t="shared" si="7"/>
        <v>3234.25</v>
      </c>
      <c r="N105" s="124">
        <f t="shared" si="5"/>
        <v>9702.75</v>
      </c>
    </row>
    <row r="106" spans="1:14">
      <c r="A106" s="223">
        <v>45377</v>
      </c>
      <c r="B106" s="224"/>
      <c r="C106" s="225"/>
      <c r="D106" s="226"/>
      <c r="E106" s="227" t="s">
        <v>167</v>
      </c>
      <c r="F106" s="228"/>
      <c r="G106" s="228"/>
      <c r="H106" s="229"/>
      <c r="I106" s="68">
        <v>1</v>
      </c>
      <c r="J106" s="120" t="s">
        <v>483</v>
      </c>
      <c r="K106" s="124">
        <v>19469.25</v>
      </c>
      <c r="L106" s="124">
        <f t="shared" si="4"/>
        <v>648.97500000000002</v>
      </c>
      <c r="M106" s="124">
        <f t="shared" si="7"/>
        <v>3244.875</v>
      </c>
      <c r="N106" s="124">
        <f t="shared" si="5"/>
        <v>3244.875</v>
      </c>
    </row>
    <row r="107" spans="1:14">
      <c r="A107" s="223">
        <v>45377</v>
      </c>
      <c r="B107" s="224"/>
      <c r="C107" s="225"/>
      <c r="D107" s="226"/>
      <c r="E107" s="227" t="s">
        <v>167</v>
      </c>
      <c r="F107" s="228"/>
      <c r="G107" s="228"/>
      <c r="H107" s="229"/>
      <c r="I107" s="68">
        <v>1</v>
      </c>
      <c r="J107" s="120" t="s">
        <v>483</v>
      </c>
      <c r="K107" s="124">
        <v>19469.25</v>
      </c>
      <c r="L107" s="124">
        <f t="shared" si="4"/>
        <v>648.97500000000002</v>
      </c>
      <c r="M107" s="124">
        <f t="shared" si="7"/>
        <v>3244.875</v>
      </c>
      <c r="N107" s="124">
        <f t="shared" si="5"/>
        <v>3244.875</v>
      </c>
    </row>
    <row r="108" spans="1:14">
      <c r="A108" s="223">
        <v>45377</v>
      </c>
      <c r="B108" s="224"/>
      <c r="C108" s="225"/>
      <c r="D108" s="226"/>
      <c r="E108" s="227" t="s">
        <v>167</v>
      </c>
      <c r="F108" s="228"/>
      <c r="G108" s="228"/>
      <c r="H108" s="229"/>
      <c r="I108" s="68">
        <v>1</v>
      </c>
      <c r="J108" s="120" t="s">
        <v>501</v>
      </c>
      <c r="K108" s="124">
        <v>19469.25</v>
      </c>
      <c r="L108" s="124">
        <f t="shared" si="4"/>
        <v>648.97500000000002</v>
      </c>
      <c r="M108" s="124">
        <f t="shared" si="7"/>
        <v>3244.875</v>
      </c>
      <c r="N108" s="124">
        <f t="shared" si="5"/>
        <v>3244.875</v>
      </c>
    </row>
    <row r="109" spans="1:14">
      <c r="A109" s="223">
        <v>45377</v>
      </c>
      <c r="B109" s="224"/>
      <c r="C109" s="225"/>
      <c r="D109" s="226"/>
      <c r="E109" s="227" t="s">
        <v>167</v>
      </c>
      <c r="F109" s="228"/>
      <c r="G109" s="228"/>
      <c r="H109" s="229"/>
      <c r="I109" s="68">
        <v>1</v>
      </c>
      <c r="J109" s="120" t="s">
        <v>501</v>
      </c>
      <c r="K109" s="124">
        <v>19469.25</v>
      </c>
      <c r="L109" s="124">
        <f t="shared" si="4"/>
        <v>648.97500000000002</v>
      </c>
      <c r="M109" s="124">
        <f t="shared" si="7"/>
        <v>3244.875</v>
      </c>
      <c r="N109" s="124">
        <f t="shared" si="5"/>
        <v>3244.875</v>
      </c>
    </row>
    <row r="110" spans="1:14">
      <c r="A110" s="223">
        <v>45377</v>
      </c>
      <c r="B110" s="224"/>
      <c r="C110" s="225" t="s">
        <v>145</v>
      </c>
      <c r="D110" s="226"/>
      <c r="E110" s="227" t="s">
        <v>168</v>
      </c>
      <c r="F110" s="228"/>
      <c r="G110" s="228"/>
      <c r="H110" s="229"/>
      <c r="I110" s="68">
        <v>4</v>
      </c>
      <c r="J110" s="120" t="s">
        <v>483</v>
      </c>
      <c r="K110" s="124">
        <v>20188.5</v>
      </c>
      <c r="L110" s="124">
        <f t="shared" si="4"/>
        <v>672.95</v>
      </c>
      <c r="M110" s="124">
        <f t="shared" si="7"/>
        <v>3364.75</v>
      </c>
      <c r="N110" s="124">
        <f t="shared" si="5"/>
        <v>13459</v>
      </c>
    </row>
    <row r="111" spans="1:14">
      <c r="A111" s="223">
        <v>45377</v>
      </c>
      <c r="B111" s="224"/>
      <c r="C111" s="225" t="s">
        <v>145</v>
      </c>
      <c r="D111" s="226"/>
      <c r="E111" s="227" t="s">
        <v>146</v>
      </c>
      <c r="F111" s="228"/>
      <c r="G111" s="228"/>
      <c r="H111" s="229"/>
      <c r="I111" s="68">
        <v>2</v>
      </c>
      <c r="J111" s="120" t="s">
        <v>478</v>
      </c>
      <c r="K111" s="124">
        <v>19405.5</v>
      </c>
      <c r="L111" s="124">
        <f t="shared" si="4"/>
        <v>646.85</v>
      </c>
      <c r="M111" s="124">
        <f t="shared" si="7"/>
        <v>3234.25</v>
      </c>
      <c r="N111" s="124">
        <f t="shared" si="5"/>
        <v>6468.5</v>
      </c>
    </row>
    <row r="112" spans="1:14">
      <c r="A112" s="223">
        <v>45377</v>
      </c>
      <c r="B112" s="224"/>
      <c r="C112" s="225"/>
      <c r="D112" s="226"/>
      <c r="E112" s="227" t="s">
        <v>167</v>
      </c>
      <c r="F112" s="228"/>
      <c r="G112" s="228"/>
      <c r="H112" s="229"/>
      <c r="I112" s="68">
        <v>1</v>
      </c>
      <c r="J112" s="120" t="s">
        <v>502</v>
      </c>
      <c r="K112" s="124">
        <v>19469.25</v>
      </c>
      <c r="L112" s="124">
        <f t="shared" si="4"/>
        <v>648.97500000000002</v>
      </c>
      <c r="M112" s="124">
        <f t="shared" si="7"/>
        <v>3244.875</v>
      </c>
      <c r="N112" s="124">
        <f t="shared" si="5"/>
        <v>3244.875</v>
      </c>
    </row>
    <row r="113" spans="1:14">
      <c r="A113" s="223">
        <v>45377</v>
      </c>
      <c r="B113" s="224"/>
      <c r="C113" s="225" t="s">
        <v>145</v>
      </c>
      <c r="D113" s="226"/>
      <c r="E113" s="227" t="s">
        <v>168</v>
      </c>
      <c r="F113" s="228"/>
      <c r="G113" s="228"/>
      <c r="H113" s="229"/>
      <c r="I113" s="68">
        <v>2</v>
      </c>
      <c r="J113" s="121"/>
      <c r="K113" s="124"/>
      <c r="L113" s="124">
        <f t="shared" si="4"/>
        <v>0</v>
      </c>
      <c r="M113" s="124"/>
      <c r="N113" s="124">
        <f t="shared" si="5"/>
        <v>0</v>
      </c>
    </row>
    <row r="114" spans="1:14">
      <c r="A114" s="223">
        <v>45377</v>
      </c>
      <c r="B114" s="224"/>
      <c r="C114" s="225" t="s">
        <v>145</v>
      </c>
      <c r="D114" s="226"/>
      <c r="E114" s="227" t="s">
        <v>146</v>
      </c>
      <c r="F114" s="228"/>
      <c r="G114" s="228"/>
      <c r="H114" s="229"/>
      <c r="I114" s="68">
        <v>2</v>
      </c>
      <c r="J114" s="120" t="s">
        <v>482</v>
      </c>
      <c r="K114" s="124">
        <v>19405.5</v>
      </c>
      <c r="L114" s="124">
        <f t="shared" si="4"/>
        <v>646.85</v>
      </c>
      <c r="M114" s="124">
        <f t="shared" ref="M114:M122" si="8">+L114*5</f>
        <v>3234.25</v>
      </c>
      <c r="N114" s="124">
        <f t="shared" si="5"/>
        <v>6468.5</v>
      </c>
    </row>
    <row r="115" spans="1:14">
      <c r="A115" s="223">
        <v>45377</v>
      </c>
      <c r="B115" s="224"/>
      <c r="C115" s="225"/>
      <c r="D115" s="226"/>
      <c r="E115" s="227" t="s">
        <v>167</v>
      </c>
      <c r="F115" s="228"/>
      <c r="G115" s="228"/>
      <c r="H115" s="229"/>
      <c r="I115" s="68">
        <v>1</v>
      </c>
      <c r="J115" s="120" t="s">
        <v>482</v>
      </c>
      <c r="K115" s="124">
        <v>19469.25</v>
      </c>
      <c r="L115" s="124">
        <f t="shared" si="4"/>
        <v>648.97500000000002</v>
      </c>
      <c r="M115" s="124">
        <f t="shared" si="8"/>
        <v>3244.875</v>
      </c>
      <c r="N115" s="124">
        <f t="shared" si="5"/>
        <v>3244.875</v>
      </c>
    </row>
    <row r="116" spans="1:14">
      <c r="A116" s="223">
        <v>45377</v>
      </c>
      <c r="B116" s="224"/>
      <c r="C116" s="225" t="s">
        <v>145</v>
      </c>
      <c r="D116" s="226"/>
      <c r="E116" s="227" t="s">
        <v>168</v>
      </c>
      <c r="F116" s="228"/>
      <c r="G116" s="228"/>
      <c r="H116" s="229"/>
      <c r="I116" s="68">
        <v>1</v>
      </c>
      <c r="J116" s="120" t="s">
        <v>478</v>
      </c>
      <c r="K116" s="124">
        <v>20188.5</v>
      </c>
      <c r="L116" s="124">
        <f t="shared" si="4"/>
        <v>672.95</v>
      </c>
      <c r="M116" s="124">
        <f t="shared" si="8"/>
        <v>3364.75</v>
      </c>
      <c r="N116" s="124">
        <f t="shared" si="5"/>
        <v>3364.75</v>
      </c>
    </row>
    <row r="117" spans="1:14">
      <c r="A117" s="223">
        <v>45377</v>
      </c>
      <c r="B117" s="224"/>
      <c r="C117" s="225"/>
      <c r="D117" s="226"/>
      <c r="E117" s="227" t="s">
        <v>161</v>
      </c>
      <c r="F117" s="228"/>
      <c r="G117" s="228"/>
      <c r="H117" s="229"/>
      <c r="I117" s="68">
        <v>1</v>
      </c>
      <c r="J117" s="120" t="s">
        <v>477</v>
      </c>
      <c r="K117" s="124">
        <v>49891.5</v>
      </c>
      <c r="L117" s="124">
        <f t="shared" si="4"/>
        <v>1663.05</v>
      </c>
      <c r="M117" s="124">
        <f t="shared" si="8"/>
        <v>8315.25</v>
      </c>
      <c r="N117" s="124">
        <f t="shared" si="5"/>
        <v>8315.25</v>
      </c>
    </row>
    <row r="118" spans="1:14">
      <c r="A118" s="223">
        <v>45377</v>
      </c>
      <c r="B118" s="224"/>
      <c r="C118" s="225" t="s">
        <v>145</v>
      </c>
      <c r="D118" s="226"/>
      <c r="E118" s="227" t="s">
        <v>146</v>
      </c>
      <c r="F118" s="228"/>
      <c r="G118" s="228"/>
      <c r="H118" s="229"/>
      <c r="I118" s="68">
        <v>2</v>
      </c>
      <c r="J118" s="120" t="s">
        <v>477</v>
      </c>
      <c r="K118" s="124">
        <v>19405.5</v>
      </c>
      <c r="L118" s="124">
        <f t="shared" si="4"/>
        <v>646.85</v>
      </c>
      <c r="M118" s="124">
        <f t="shared" si="8"/>
        <v>3234.25</v>
      </c>
      <c r="N118" s="124">
        <f t="shared" si="5"/>
        <v>6468.5</v>
      </c>
    </row>
    <row r="119" spans="1:14">
      <c r="A119" s="223">
        <v>45377</v>
      </c>
      <c r="B119" s="224"/>
      <c r="C119" s="225"/>
      <c r="D119" s="226"/>
      <c r="E119" s="227" t="s">
        <v>167</v>
      </c>
      <c r="F119" s="228"/>
      <c r="G119" s="228"/>
      <c r="H119" s="229"/>
      <c r="I119" s="68">
        <v>1</v>
      </c>
      <c r="J119" s="120" t="s">
        <v>502</v>
      </c>
      <c r="K119" s="124">
        <v>19469.25</v>
      </c>
      <c r="L119" s="124">
        <f t="shared" si="4"/>
        <v>648.97500000000002</v>
      </c>
      <c r="M119" s="124">
        <f t="shared" si="8"/>
        <v>3244.875</v>
      </c>
      <c r="N119" s="124">
        <f t="shared" si="5"/>
        <v>3244.875</v>
      </c>
    </row>
    <row r="120" spans="1:14">
      <c r="A120" s="223">
        <v>45377</v>
      </c>
      <c r="B120" s="224"/>
      <c r="C120" s="225" t="s">
        <v>145</v>
      </c>
      <c r="D120" s="226"/>
      <c r="E120" s="227" t="s">
        <v>168</v>
      </c>
      <c r="F120" s="228"/>
      <c r="G120" s="228"/>
      <c r="H120" s="229"/>
      <c r="I120" s="68">
        <v>2</v>
      </c>
      <c r="J120" s="120" t="s">
        <v>482</v>
      </c>
      <c r="K120" s="124">
        <v>20188.5</v>
      </c>
      <c r="L120" s="124">
        <f t="shared" si="4"/>
        <v>672.95</v>
      </c>
      <c r="M120" s="124">
        <f t="shared" si="8"/>
        <v>3364.75</v>
      </c>
      <c r="N120" s="124">
        <f t="shared" si="5"/>
        <v>6729.5</v>
      </c>
    </row>
    <row r="121" spans="1:14">
      <c r="A121" s="223">
        <v>45377</v>
      </c>
      <c r="B121" s="224"/>
      <c r="C121" s="225" t="s">
        <v>145</v>
      </c>
      <c r="D121" s="226"/>
      <c r="E121" s="227" t="s">
        <v>177</v>
      </c>
      <c r="F121" s="228"/>
      <c r="G121" s="228"/>
      <c r="H121" s="229"/>
      <c r="I121" s="68">
        <v>1</v>
      </c>
      <c r="J121" s="120" t="s">
        <v>478</v>
      </c>
      <c r="K121" s="124">
        <v>2753.6</v>
      </c>
      <c r="L121" s="124">
        <f t="shared" si="4"/>
        <v>91.786666666666662</v>
      </c>
      <c r="M121" s="124">
        <f t="shared" si="8"/>
        <v>458.93333333333328</v>
      </c>
      <c r="N121" s="124">
        <f t="shared" si="5"/>
        <v>458.93333333333328</v>
      </c>
    </row>
    <row r="122" spans="1:14">
      <c r="A122" s="223">
        <v>45377</v>
      </c>
      <c r="B122" s="224"/>
      <c r="C122" s="225"/>
      <c r="D122" s="226"/>
      <c r="E122" s="227" t="s">
        <v>153</v>
      </c>
      <c r="F122" s="228"/>
      <c r="G122" s="228"/>
      <c r="H122" s="229"/>
      <c r="I122" s="68">
        <v>1</v>
      </c>
      <c r="J122" s="120" t="s">
        <v>478</v>
      </c>
      <c r="K122" s="124">
        <v>55097.25</v>
      </c>
      <c r="L122" s="124">
        <f t="shared" si="4"/>
        <v>1836.575</v>
      </c>
      <c r="M122" s="124">
        <f t="shared" si="8"/>
        <v>9182.875</v>
      </c>
      <c r="N122" s="124">
        <f t="shared" si="5"/>
        <v>9182.875</v>
      </c>
    </row>
    <row r="123" spans="1:14">
      <c r="A123" s="223">
        <v>45377</v>
      </c>
      <c r="B123" s="224"/>
      <c r="C123" s="225" t="s">
        <v>145</v>
      </c>
      <c r="D123" s="226"/>
      <c r="E123" s="227" t="s">
        <v>146</v>
      </c>
      <c r="F123" s="228"/>
      <c r="G123" s="228"/>
      <c r="H123" s="229"/>
      <c r="I123" s="68">
        <v>2</v>
      </c>
      <c r="J123" s="121"/>
      <c r="K123" s="124"/>
      <c r="L123" s="124">
        <f t="shared" si="4"/>
        <v>0</v>
      </c>
      <c r="M123" s="124"/>
      <c r="N123" s="124">
        <f t="shared" si="5"/>
        <v>0</v>
      </c>
    </row>
    <row r="124" spans="1:14">
      <c r="A124" s="223">
        <v>45377</v>
      </c>
      <c r="B124" s="224"/>
      <c r="C124" s="225"/>
      <c r="D124" s="226"/>
      <c r="E124" s="227" t="s">
        <v>167</v>
      </c>
      <c r="F124" s="228"/>
      <c r="G124" s="228"/>
      <c r="H124" s="229"/>
      <c r="I124" s="68">
        <v>1</v>
      </c>
      <c r="J124" s="121"/>
      <c r="K124" s="124"/>
      <c r="L124" s="124">
        <f t="shared" si="4"/>
        <v>0</v>
      </c>
      <c r="M124" s="124"/>
      <c r="N124" s="124">
        <f t="shared" si="5"/>
        <v>0</v>
      </c>
    </row>
    <row r="125" spans="1:14">
      <c r="A125" s="223">
        <v>45377</v>
      </c>
      <c r="B125" s="224"/>
      <c r="C125" s="225" t="s">
        <v>145</v>
      </c>
      <c r="D125" s="226"/>
      <c r="E125" s="227" t="s">
        <v>168</v>
      </c>
      <c r="F125" s="228"/>
      <c r="G125" s="228"/>
      <c r="H125" s="229"/>
      <c r="I125" s="68">
        <v>2</v>
      </c>
      <c r="J125" s="120" t="s">
        <v>476</v>
      </c>
      <c r="K125" s="124">
        <v>20188.5</v>
      </c>
      <c r="L125" s="124">
        <f t="shared" si="4"/>
        <v>672.95</v>
      </c>
      <c r="M125" s="124">
        <f>+L125*5</f>
        <v>3364.75</v>
      </c>
      <c r="N125" s="133">
        <f>+M125*1</f>
        <v>3364.75</v>
      </c>
    </row>
    <row r="126" spans="1:14">
      <c r="A126" s="223">
        <v>45377</v>
      </c>
      <c r="B126" s="224"/>
      <c r="C126" s="225"/>
      <c r="D126" s="226"/>
      <c r="E126" s="227" t="s">
        <v>153</v>
      </c>
      <c r="F126" s="228"/>
      <c r="G126" s="228"/>
      <c r="H126" s="229"/>
      <c r="I126" s="68">
        <v>1</v>
      </c>
      <c r="J126" s="121"/>
      <c r="K126" s="124"/>
      <c r="L126" s="124">
        <f t="shared" si="4"/>
        <v>0</v>
      </c>
      <c r="M126" s="124"/>
      <c r="N126" s="124">
        <f t="shared" si="5"/>
        <v>0</v>
      </c>
    </row>
    <row r="127" spans="1:14">
      <c r="A127" s="209">
        <v>45378</v>
      </c>
      <c r="B127" s="210"/>
      <c r="C127" s="211" t="s">
        <v>145</v>
      </c>
      <c r="D127" s="212"/>
      <c r="E127" s="213" t="s">
        <v>168</v>
      </c>
      <c r="F127" s="214"/>
      <c r="G127" s="214"/>
      <c r="H127" s="215"/>
      <c r="I127" s="69">
        <v>17</v>
      </c>
      <c r="J127" s="122"/>
      <c r="K127" s="127"/>
      <c r="L127" s="124">
        <f t="shared" si="4"/>
        <v>0</v>
      </c>
      <c r="M127" s="127"/>
      <c r="N127" s="124">
        <f t="shared" si="5"/>
        <v>0</v>
      </c>
    </row>
    <row r="128" spans="1:14">
      <c r="A128" s="216">
        <v>45378</v>
      </c>
      <c r="B128" s="217"/>
      <c r="C128" s="218" t="s">
        <v>191</v>
      </c>
      <c r="D128" s="219"/>
      <c r="E128" s="220" t="s">
        <v>192</v>
      </c>
      <c r="F128" s="221"/>
      <c r="G128" s="221"/>
      <c r="H128" s="222"/>
      <c r="I128" s="70">
        <v>1</v>
      </c>
      <c r="J128" s="123"/>
      <c r="K128" s="127"/>
      <c r="L128" s="124">
        <f t="shared" si="4"/>
        <v>0</v>
      </c>
      <c r="M128" s="127"/>
      <c r="N128" s="124">
        <f t="shared" si="5"/>
        <v>0</v>
      </c>
    </row>
    <row r="129" spans="1:14">
      <c r="A129" s="216">
        <v>45378</v>
      </c>
      <c r="B129" s="217"/>
      <c r="C129" s="218" t="s">
        <v>193</v>
      </c>
      <c r="D129" s="219"/>
      <c r="E129" s="220" t="s">
        <v>192</v>
      </c>
      <c r="F129" s="221"/>
      <c r="G129" s="221"/>
      <c r="H129" s="222"/>
      <c r="I129" s="70">
        <v>1</v>
      </c>
      <c r="J129" s="130"/>
      <c r="K129" s="127"/>
      <c r="L129" s="124">
        <f t="shared" si="4"/>
        <v>0</v>
      </c>
      <c r="M129" s="127"/>
      <c r="N129" s="124">
        <f t="shared" si="5"/>
        <v>0</v>
      </c>
    </row>
    <row r="130" spans="1:14">
      <c r="A130" s="216">
        <v>45378</v>
      </c>
      <c r="B130" s="217"/>
      <c r="C130" s="218" t="s">
        <v>194</v>
      </c>
      <c r="D130" s="219"/>
      <c r="E130" s="220" t="s">
        <v>192</v>
      </c>
      <c r="F130" s="221"/>
      <c r="G130" s="221"/>
      <c r="H130" s="222"/>
      <c r="I130" s="70">
        <v>1</v>
      </c>
      <c r="J130" s="130"/>
      <c r="K130" s="127"/>
      <c r="L130" s="124">
        <f t="shared" si="4"/>
        <v>0</v>
      </c>
      <c r="M130" s="127"/>
      <c r="N130" s="124">
        <f t="shared" si="5"/>
        <v>0</v>
      </c>
    </row>
    <row r="131" spans="1:14">
      <c r="A131" s="216">
        <v>45378</v>
      </c>
      <c r="B131" s="217"/>
      <c r="C131" s="218" t="s">
        <v>195</v>
      </c>
      <c r="D131" s="219"/>
      <c r="E131" s="220" t="s">
        <v>192</v>
      </c>
      <c r="F131" s="221"/>
      <c r="G131" s="221"/>
      <c r="H131" s="222"/>
      <c r="I131" s="70">
        <v>1</v>
      </c>
      <c r="J131" s="130"/>
      <c r="K131" s="127"/>
      <c r="L131" s="124">
        <f t="shared" ref="L131:L162" si="9">+K131/30</f>
        <v>0</v>
      </c>
      <c r="M131" s="127"/>
      <c r="N131" s="124">
        <f t="shared" ref="N131:N162" si="10">+I131*M131</f>
        <v>0</v>
      </c>
    </row>
    <row r="132" spans="1:14">
      <c r="A132" s="216">
        <v>45378</v>
      </c>
      <c r="B132" s="217"/>
      <c r="C132" s="218" t="s">
        <v>196</v>
      </c>
      <c r="D132" s="219"/>
      <c r="E132" s="220" t="s">
        <v>192</v>
      </c>
      <c r="F132" s="221"/>
      <c r="G132" s="221"/>
      <c r="H132" s="222"/>
      <c r="I132" s="70">
        <v>1</v>
      </c>
      <c r="J132" s="130"/>
      <c r="K132" s="127"/>
      <c r="L132" s="124">
        <f t="shared" si="9"/>
        <v>0</v>
      </c>
      <c r="M132" s="127"/>
      <c r="N132" s="124">
        <f t="shared" si="10"/>
        <v>0</v>
      </c>
    </row>
    <row r="133" spans="1:14">
      <c r="A133" s="216">
        <v>45378</v>
      </c>
      <c r="B133" s="217"/>
      <c r="C133" s="218" t="s">
        <v>197</v>
      </c>
      <c r="D133" s="219"/>
      <c r="E133" s="220" t="s">
        <v>192</v>
      </c>
      <c r="F133" s="221"/>
      <c r="G133" s="221"/>
      <c r="H133" s="222"/>
      <c r="I133" s="70">
        <v>1</v>
      </c>
      <c r="J133" s="130"/>
      <c r="K133" s="127"/>
      <c r="L133" s="124">
        <f t="shared" si="9"/>
        <v>0</v>
      </c>
      <c r="M133" s="127"/>
      <c r="N133" s="124">
        <f t="shared" si="10"/>
        <v>0</v>
      </c>
    </row>
    <row r="134" spans="1:14">
      <c r="A134" s="216">
        <v>45378</v>
      </c>
      <c r="B134" s="217"/>
      <c r="C134" s="218" t="s">
        <v>145</v>
      </c>
      <c r="D134" s="219"/>
      <c r="E134" s="220" t="s">
        <v>146</v>
      </c>
      <c r="F134" s="221"/>
      <c r="G134" s="221"/>
      <c r="H134" s="222"/>
      <c r="I134" s="70">
        <v>3</v>
      </c>
      <c r="J134" s="130"/>
      <c r="K134" s="128"/>
      <c r="L134" s="124">
        <f t="shared" si="9"/>
        <v>0</v>
      </c>
      <c r="M134" s="128"/>
      <c r="N134" s="124">
        <f t="shared" si="10"/>
        <v>0</v>
      </c>
    </row>
    <row r="135" spans="1:14">
      <c r="A135" s="209">
        <v>45378</v>
      </c>
      <c r="B135" s="210"/>
      <c r="C135" s="211"/>
      <c r="D135" s="212"/>
      <c r="E135" s="213" t="s">
        <v>167</v>
      </c>
      <c r="F135" s="214"/>
      <c r="G135" s="214"/>
      <c r="H135" s="215"/>
      <c r="I135" s="69">
        <v>1</v>
      </c>
      <c r="J135" s="131"/>
      <c r="K135" s="129"/>
      <c r="L135" s="124">
        <f t="shared" si="9"/>
        <v>0</v>
      </c>
      <c r="M135" s="129"/>
      <c r="N135" s="124">
        <f t="shared" si="10"/>
        <v>0</v>
      </c>
    </row>
    <row r="136" spans="1:14">
      <c r="A136" s="209">
        <v>45378</v>
      </c>
      <c r="B136" s="210"/>
      <c r="C136" s="211"/>
      <c r="D136" s="212"/>
      <c r="E136" s="213" t="s">
        <v>167</v>
      </c>
      <c r="F136" s="214"/>
      <c r="G136" s="214"/>
      <c r="H136" s="215"/>
      <c r="I136" s="69">
        <v>1</v>
      </c>
      <c r="J136" s="131"/>
      <c r="K136" s="129"/>
      <c r="L136" s="124">
        <f t="shared" si="9"/>
        <v>0</v>
      </c>
      <c r="M136" s="129"/>
      <c r="N136" s="124">
        <f t="shared" si="10"/>
        <v>0</v>
      </c>
    </row>
    <row r="137" spans="1:14">
      <c r="A137" s="209">
        <v>45378</v>
      </c>
      <c r="B137" s="210"/>
      <c r="C137" s="211" t="s">
        <v>145</v>
      </c>
      <c r="D137" s="212"/>
      <c r="E137" s="213" t="s">
        <v>168</v>
      </c>
      <c r="F137" s="214"/>
      <c r="G137" s="214"/>
      <c r="H137" s="215"/>
      <c r="I137" s="69">
        <v>3</v>
      </c>
      <c r="J137" s="131"/>
      <c r="K137" s="127"/>
      <c r="L137" s="124">
        <f t="shared" si="9"/>
        <v>0</v>
      </c>
      <c r="M137" s="127"/>
      <c r="N137" s="124">
        <f t="shared" si="10"/>
        <v>0</v>
      </c>
    </row>
    <row r="138" spans="1:14">
      <c r="A138" s="216">
        <v>45378</v>
      </c>
      <c r="B138" s="217"/>
      <c r="C138" s="218" t="s">
        <v>145</v>
      </c>
      <c r="D138" s="219"/>
      <c r="E138" s="220" t="s">
        <v>146</v>
      </c>
      <c r="F138" s="221"/>
      <c r="G138" s="221"/>
      <c r="H138" s="222"/>
      <c r="I138" s="70">
        <v>2</v>
      </c>
      <c r="J138" s="132" t="s">
        <v>500</v>
      </c>
      <c r="K138" s="124">
        <v>19405.5</v>
      </c>
      <c r="L138" s="124">
        <f t="shared" si="9"/>
        <v>646.85</v>
      </c>
      <c r="M138" s="128">
        <f>+L138*4</f>
        <v>2587.4</v>
      </c>
      <c r="N138" s="124">
        <f t="shared" si="10"/>
        <v>5174.8</v>
      </c>
    </row>
    <row r="139" spans="1:14">
      <c r="A139" s="209">
        <v>45378</v>
      </c>
      <c r="B139" s="210"/>
      <c r="C139" s="211"/>
      <c r="D139" s="212"/>
      <c r="E139" s="213" t="s">
        <v>167</v>
      </c>
      <c r="F139" s="214"/>
      <c r="G139" s="214"/>
      <c r="H139" s="215"/>
      <c r="I139" s="69">
        <v>1</v>
      </c>
      <c r="J139" s="132" t="s">
        <v>500</v>
      </c>
      <c r="K139" s="124">
        <v>19469.25</v>
      </c>
      <c r="L139" s="124">
        <f t="shared" si="9"/>
        <v>648.97500000000002</v>
      </c>
      <c r="M139" s="129">
        <f>+L139*4</f>
        <v>2595.9</v>
      </c>
      <c r="N139" s="124">
        <f t="shared" si="10"/>
        <v>2595.9</v>
      </c>
    </row>
    <row r="140" spans="1:14">
      <c r="A140" s="209">
        <v>45378</v>
      </c>
      <c r="B140" s="210"/>
      <c r="C140" s="211"/>
      <c r="D140" s="212"/>
      <c r="E140" s="213" t="s">
        <v>167</v>
      </c>
      <c r="F140" s="214"/>
      <c r="G140" s="214"/>
      <c r="H140" s="215"/>
      <c r="I140" s="69">
        <v>1</v>
      </c>
      <c r="J140" s="132" t="s">
        <v>500</v>
      </c>
      <c r="K140" s="124">
        <v>19469.25</v>
      </c>
      <c r="L140" s="124">
        <f t="shared" si="9"/>
        <v>648.97500000000002</v>
      </c>
      <c r="M140" s="129">
        <f>+L140*4</f>
        <v>2595.9</v>
      </c>
      <c r="N140" s="124">
        <f t="shared" si="10"/>
        <v>2595.9</v>
      </c>
    </row>
    <row r="141" spans="1:14">
      <c r="A141" s="209">
        <v>45378</v>
      </c>
      <c r="B141" s="210"/>
      <c r="C141" s="211" t="s">
        <v>145</v>
      </c>
      <c r="D141" s="212"/>
      <c r="E141" s="213" t="s">
        <v>168</v>
      </c>
      <c r="F141" s="214"/>
      <c r="G141" s="214"/>
      <c r="H141" s="215"/>
      <c r="I141" s="69">
        <v>1</v>
      </c>
      <c r="J141" s="132" t="s">
        <v>500</v>
      </c>
      <c r="K141" s="124">
        <v>20188.5</v>
      </c>
      <c r="L141" s="124">
        <f t="shared" si="9"/>
        <v>672.95</v>
      </c>
      <c r="M141" s="127">
        <f>+L141*4</f>
        <v>2691.8</v>
      </c>
      <c r="N141" s="124">
        <f t="shared" si="10"/>
        <v>2691.8</v>
      </c>
    </row>
    <row r="142" spans="1:14">
      <c r="A142" s="216">
        <v>45378</v>
      </c>
      <c r="B142" s="217"/>
      <c r="C142" s="218" t="s">
        <v>145</v>
      </c>
      <c r="D142" s="219"/>
      <c r="E142" s="220" t="s">
        <v>146</v>
      </c>
      <c r="F142" s="221"/>
      <c r="G142" s="221"/>
      <c r="H142" s="222"/>
      <c r="I142" s="70">
        <v>2</v>
      </c>
      <c r="J142" s="130"/>
      <c r="K142" s="128"/>
      <c r="L142" s="124">
        <f t="shared" si="9"/>
        <v>0</v>
      </c>
      <c r="M142" s="128"/>
      <c r="N142" s="124">
        <f t="shared" si="10"/>
        <v>0</v>
      </c>
    </row>
    <row r="143" spans="1:14">
      <c r="A143" s="209">
        <v>45378</v>
      </c>
      <c r="B143" s="210"/>
      <c r="C143" s="211"/>
      <c r="D143" s="212"/>
      <c r="E143" s="213" t="s">
        <v>167</v>
      </c>
      <c r="F143" s="214"/>
      <c r="G143" s="214"/>
      <c r="H143" s="215"/>
      <c r="I143" s="69">
        <v>1</v>
      </c>
      <c r="J143" s="131"/>
      <c r="K143" s="129"/>
      <c r="L143" s="124">
        <f t="shared" si="9"/>
        <v>0</v>
      </c>
      <c r="M143" s="129"/>
      <c r="N143" s="124">
        <f t="shared" si="10"/>
        <v>0</v>
      </c>
    </row>
    <row r="144" spans="1:14">
      <c r="A144" s="209">
        <v>45378</v>
      </c>
      <c r="B144" s="210"/>
      <c r="C144" s="211" t="s">
        <v>145</v>
      </c>
      <c r="D144" s="212"/>
      <c r="E144" s="213" t="s">
        <v>168</v>
      </c>
      <c r="F144" s="214"/>
      <c r="G144" s="214"/>
      <c r="H144" s="215"/>
      <c r="I144" s="69">
        <v>2</v>
      </c>
      <c r="J144" s="131"/>
      <c r="K144" s="127"/>
      <c r="L144" s="124">
        <f t="shared" si="9"/>
        <v>0</v>
      </c>
      <c r="M144" s="127"/>
      <c r="N144" s="124">
        <f t="shared" si="10"/>
        <v>0</v>
      </c>
    </row>
    <row r="145" spans="1:22">
      <c r="A145" s="223">
        <v>45377</v>
      </c>
      <c r="B145" s="224"/>
      <c r="C145" s="242" t="s">
        <v>479</v>
      </c>
      <c r="D145" s="243"/>
      <c r="E145" s="243"/>
      <c r="F145" s="243"/>
      <c r="G145" s="243"/>
      <c r="H145" s="244"/>
      <c r="I145" s="103">
        <v>1</v>
      </c>
      <c r="J145" s="132" t="s">
        <v>478</v>
      </c>
      <c r="K145" s="127"/>
      <c r="L145" s="124">
        <f t="shared" si="9"/>
        <v>0</v>
      </c>
      <c r="M145" s="127"/>
      <c r="N145" s="124">
        <f t="shared" si="10"/>
        <v>0</v>
      </c>
      <c r="O145" s="227"/>
      <c r="P145" s="228"/>
      <c r="Q145" s="228"/>
      <c r="R145" s="229"/>
      <c r="S145" s="68"/>
      <c r="T145" s="68"/>
      <c r="U145" s="103"/>
      <c r="V145" s="103"/>
    </row>
    <row r="146" spans="1:22">
      <c r="A146" s="223">
        <v>45377</v>
      </c>
      <c r="B146" s="224"/>
      <c r="C146" s="242" t="s">
        <v>480</v>
      </c>
      <c r="D146" s="243"/>
      <c r="E146" s="243"/>
      <c r="F146" s="243"/>
      <c r="G146" s="243"/>
      <c r="H146" s="244"/>
      <c r="I146" s="103">
        <v>1</v>
      </c>
      <c r="J146" s="132" t="s">
        <v>478</v>
      </c>
      <c r="K146" s="127"/>
      <c r="L146" s="124">
        <f t="shared" si="9"/>
        <v>0</v>
      </c>
      <c r="M146" s="127"/>
      <c r="N146" s="124">
        <f t="shared" si="10"/>
        <v>0</v>
      </c>
      <c r="O146" s="227"/>
      <c r="P146" s="228"/>
      <c r="Q146" s="228"/>
      <c r="R146" s="229"/>
      <c r="S146" s="68"/>
      <c r="T146" s="68"/>
      <c r="U146" s="103"/>
      <c r="V146" s="103"/>
    </row>
    <row r="147" spans="1:22">
      <c r="A147" s="241">
        <v>45377</v>
      </c>
      <c r="B147" s="241"/>
      <c r="C147" s="245" t="s">
        <v>481</v>
      </c>
      <c r="D147" s="245"/>
      <c r="E147" s="245"/>
      <c r="F147" s="245"/>
      <c r="G147" s="245"/>
      <c r="H147" s="245"/>
      <c r="I147" s="103">
        <v>1</v>
      </c>
      <c r="J147" s="120" t="s">
        <v>478</v>
      </c>
      <c r="K147" s="127"/>
      <c r="L147" s="124">
        <f t="shared" si="9"/>
        <v>0</v>
      </c>
      <c r="M147" s="127"/>
      <c r="N147" s="124">
        <f t="shared" si="10"/>
        <v>0</v>
      </c>
      <c r="O147" s="228"/>
      <c r="P147" s="228"/>
      <c r="Q147" s="228"/>
      <c r="R147" s="229"/>
      <c r="S147" s="68"/>
      <c r="T147" s="68"/>
      <c r="U147" s="103"/>
      <c r="V147" s="103"/>
    </row>
    <row r="148" spans="1:22">
      <c r="A148" s="241">
        <v>45373</v>
      </c>
      <c r="B148" s="241"/>
      <c r="C148" s="245" t="s">
        <v>479</v>
      </c>
      <c r="D148" s="245"/>
      <c r="E148" s="245"/>
      <c r="F148" s="245"/>
      <c r="G148" s="245"/>
      <c r="H148" s="245"/>
      <c r="I148" s="103">
        <v>1</v>
      </c>
      <c r="J148" s="120" t="s">
        <v>484</v>
      </c>
      <c r="K148" s="125"/>
      <c r="L148" s="124">
        <f t="shared" si="9"/>
        <v>0</v>
      </c>
      <c r="M148" s="125"/>
      <c r="N148" s="124">
        <f t="shared" si="10"/>
        <v>0</v>
      </c>
      <c r="O148" s="116"/>
      <c r="P148" s="116"/>
      <c r="Q148" s="116"/>
      <c r="R148" s="116"/>
      <c r="S148" s="116"/>
      <c r="T148" s="116"/>
      <c r="U148" s="117"/>
      <c r="V148" s="117"/>
    </row>
    <row r="149" spans="1:22">
      <c r="A149" s="241">
        <v>45373</v>
      </c>
      <c r="B149" s="241"/>
      <c r="C149" s="245" t="s">
        <v>480</v>
      </c>
      <c r="D149" s="245"/>
      <c r="E149" s="245"/>
      <c r="F149" s="245"/>
      <c r="G149" s="245"/>
      <c r="H149" s="245"/>
      <c r="I149" s="103">
        <v>1</v>
      </c>
      <c r="J149" s="120" t="s">
        <v>484</v>
      </c>
      <c r="K149" s="124"/>
      <c r="L149" s="124">
        <f t="shared" si="9"/>
        <v>0</v>
      </c>
      <c r="M149" s="124"/>
      <c r="N149" s="124">
        <f t="shared" si="10"/>
        <v>0</v>
      </c>
    </row>
    <row r="150" spans="1:22">
      <c r="A150" s="241">
        <v>45373</v>
      </c>
      <c r="B150" s="241"/>
      <c r="C150" s="245" t="s">
        <v>481</v>
      </c>
      <c r="D150" s="245"/>
      <c r="E150" s="245"/>
      <c r="F150" s="245"/>
      <c r="G150" s="245"/>
      <c r="H150" s="245"/>
      <c r="I150" s="103">
        <v>1</v>
      </c>
      <c r="J150" s="120" t="s">
        <v>484</v>
      </c>
      <c r="K150" s="124"/>
      <c r="L150" s="124">
        <f t="shared" si="9"/>
        <v>0</v>
      </c>
      <c r="M150" s="124"/>
      <c r="N150" s="124">
        <f t="shared" si="10"/>
        <v>0</v>
      </c>
    </row>
    <row r="151" spans="1:22">
      <c r="A151" s="241">
        <v>45373</v>
      </c>
      <c r="B151" s="241"/>
      <c r="C151" s="245" t="s">
        <v>479</v>
      </c>
      <c r="D151" s="245"/>
      <c r="E151" s="245"/>
      <c r="F151" s="245"/>
      <c r="G151" s="245"/>
      <c r="H151" s="245"/>
      <c r="I151" s="118">
        <v>2</v>
      </c>
      <c r="J151" s="120" t="s">
        <v>486</v>
      </c>
      <c r="K151" s="124"/>
      <c r="L151" s="124">
        <f t="shared" si="9"/>
        <v>0</v>
      </c>
      <c r="M151" s="124"/>
      <c r="N151" s="124">
        <f t="shared" si="10"/>
        <v>0</v>
      </c>
    </row>
    <row r="152" spans="1:22">
      <c r="A152" s="241">
        <v>45373</v>
      </c>
      <c r="B152" s="241"/>
      <c r="C152" s="245" t="s">
        <v>480</v>
      </c>
      <c r="D152" s="245"/>
      <c r="E152" s="245"/>
      <c r="F152" s="245"/>
      <c r="G152" s="245"/>
      <c r="H152" s="245"/>
      <c r="I152" s="118">
        <v>2</v>
      </c>
      <c r="J152" s="120" t="s">
        <v>486</v>
      </c>
      <c r="K152" s="124"/>
      <c r="L152" s="124">
        <f t="shared" si="9"/>
        <v>0</v>
      </c>
      <c r="M152" s="124"/>
      <c r="N152" s="124">
        <f t="shared" si="10"/>
        <v>0</v>
      </c>
    </row>
    <row r="153" spans="1:22">
      <c r="A153" s="241">
        <v>45373</v>
      </c>
      <c r="B153" s="241"/>
      <c r="C153" s="245" t="s">
        <v>481</v>
      </c>
      <c r="D153" s="245"/>
      <c r="E153" s="245"/>
      <c r="F153" s="245"/>
      <c r="G153" s="245"/>
      <c r="H153" s="245"/>
      <c r="I153" s="118">
        <v>2</v>
      </c>
      <c r="J153" s="120" t="s">
        <v>486</v>
      </c>
      <c r="K153" s="124"/>
      <c r="L153" s="124">
        <f t="shared" si="9"/>
        <v>0</v>
      </c>
      <c r="M153" s="124"/>
      <c r="N153" s="124">
        <f t="shared" si="10"/>
        <v>0</v>
      </c>
    </row>
    <row r="154" spans="1:22">
      <c r="A154" s="241">
        <v>45372</v>
      </c>
      <c r="B154" s="241"/>
      <c r="C154" s="245" t="s">
        <v>489</v>
      </c>
      <c r="D154" s="245"/>
      <c r="E154" s="245"/>
      <c r="F154" s="245"/>
      <c r="G154" s="245"/>
      <c r="H154" s="245"/>
      <c r="I154" s="118">
        <v>2</v>
      </c>
      <c r="J154" s="120" t="s">
        <v>488</v>
      </c>
      <c r="K154" s="124"/>
      <c r="L154" s="124">
        <f t="shared" si="9"/>
        <v>0</v>
      </c>
      <c r="M154" s="124"/>
      <c r="N154" s="124">
        <f t="shared" si="10"/>
        <v>0</v>
      </c>
    </row>
    <row r="155" spans="1:22">
      <c r="A155" s="241">
        <v>45372</v>
      </c>
      <c r="B155" s="241"/>
      <c r="C155" s="245" t="s">
        <v>490</v>
      </c>
      <c r="D155" s="245"/>
      <c r="E155" s="245"/>
      <c r="F155" s="245"/>
      <c r="G155" s="245"/>
      <c r="H155" s="245"/>
      <c r="I155" s="118">
        <v>2</v>
      </c>
      <c r="J155" s="120" t="s">
        <v>488</v>
      </c>
      <c r="K155" s="124"/>
      <c r="L155" s="124">
        <f t="shared" si="9"/>
        <v>0</v>
      </c>
      <c r="M155" s="124"/>
      <c r="N155" s="124">
        <f t="shared" si="10"/>
        <v>0</v>
      </c>
    </row>
    <row r="156" spans="1:22">
      <c r="A156" s="241">
        <v>45372</v>
      </c>
      <c r="B156" s="241"/>
      <c r="C156" s="245" t="s">
        <v>491</v>
      </c>
      <c r="D156" s="245"/>
      <c r="E156" s="245"/>
      <c r="F156" s="245"/>
      <c r="G156" s="245"/>
      <c r="H156" s="245"/>
      <c r="I156" s="118">
        <v>2</v>
      </c>
      <c r="J156" s="120" t="s">
        <v>488</v>
      </c>
      <c r="K156" s="124"/>
      <c r="L156" s="124">
        <f t="shared" si="9"/>
        <v>0</v>
      </c>
      <c r="M156" s="124"/>
      <c r="N156" s="124">
        <f t="shared" si="10"/>
        <v>0</v>
      </c>
    </row>
    <row r="157" spans="1:22">
      <c r="A157" s="241">
        <v>45372</v>
      </c>
      <c r="B157" s="241"/>
      <c r="C157" s="245" t="s">
        <v>489</v>
      </c>
      <c r="D157" s="245"/>
      <c r="E157" s="245"/>
      <c r="F157" s="245"/>
      <c r="G157" s="245"/>
      <c r="H157" s="245"/>
      <c r="I157" s="103">
        <v>1</v>
      </c>
      <c r="J157" s="120" t="s">
        <v>493</v>
      </c>
      <c r="K157" s="124"/>
      <c r="L157" s="124">
        <f t="shared" si="9"/>
        <v>0</v>
      </c>
      <c r="M157" s="124"/>
      <c r="N157" s="124">
        <f t="shared" si="10"/>
        <v>0</v>
      </c>
    </row>
    <row r="158" spans="1:22">
      <c r="A158" s="241">
        <v>45372</v>
      </c>
      <c r="B158" s="241"/>
      <c r="C158" s="245" t="s">
        <v>490</v>
      </c>
      <c r="D158" s="245"/>
      <c r="E158" s="245"/>
      <c r="F158" s="245"/>
      <c r="G158" s="245"/>
      <c r="H158" s="245"/>
      <c r="I158" s="103">
        <v>1</v>
      </c>
      <c r="J158" s="120" t="s">
        <v>493</v>
      </c>
      <c r="K158" s="124"/>
      <c r="L158" s="124">
        <f t="shared" si="9"/>
        <v>0</v>
      </c>
      <c r="M158" s="124"/>
      <c r="N158" s="124">
        <f t="shared" si="10"/>
        <v>0</v>
      </c>
    </row>
    <row r="159" spans="1:22">
      <c r="A159" s="241">
        <v>45372</v>
      </c>
      <c r="B159" s="241"/>
      <c r="C159" s="245" t="s">
        <v>491</v>
      </c>
      <c r="D159" s="245"/>
      <c r="E159" s="245"/>
      <c r="F159" s="245"/>
      <c r="G159" s="245"/>
      <c r="H159" s="245"/>
      <c r="I159" s="103">
        <v>1</v>
      </c>
      <c r="J159" s="120" t="s">
        <v>493</v>
      </c>
      <c r="K159" s="124"/>
      <c r="L159" s="124">
        <f t="shared" si="9"/>
        <v>0</v>
      </c>
      <c r="M159" s="124"/>
      <c r="N159" s="124">
        <f t="shared" si="10"/>
        <v>0</v>
      </c>
    </row>
    <row r="160" spans="1:22">
      <c r="A160" s="241">
        <v>45371</v>
      </c>
      <c r="B160" s="241"/>
      <c r="C160" s="245" t="s">
        <v>489</v>
      </c>
      <c r="D160" s="245"/>
      <c r="E160" s="245"/>
      <c r="F160" s="245"/>
      <c r="G160" s="245"/>
      <c r="H160" s="245"/>
      <c r="I160" s="118">
        <v>4</v>
      </c>
      <c r="J160" s="120" t="s">
        <v>494</v>
      </c>
      <c r="K160" s="124"/>
      <c r="L160" s="124">
        <f t="shared" si="9"/>
        <v>0</v>
      </c>
      <c r="M160" s="124"/>
      <c r="N160" s="124">
        <f t="shared" si="10"/>
        <v>0</v>
      </c>
    </row>
    <row r="161" spans="1:14">
      <c r="A161" s="241">
        <v>45371</v>
      </c>
      <c r="B161" s="241"/>
      <c r="C161" s="245" t="s">
        <v>490</v>
      </c>
      <c r="D161" s="245"/>
      <c r="E161" s="245"/>
      <c r="F161" s="245"/>
      <c r="G161" s="245"/>
      <c r="H161" s="245"/>
      <c r="I161" s="118">
        <v>4</v>
      </c>
      <c r="J161" s="120" t="s">
        <v>494</v>
      </c>
      <c r="K161" s="124"/>
      <c r="L161" s="124">
        <f t="shared" si="9"/>
        <v>0</v>
      </c>
      <c r="M161" s="124"/>
      <c r="N161" s="124">
        <f t="shared" si="10"/>
        <v>0</v>
      </c>
    </row>
    <row r="162" spans="1:14">
      <c r="A162" s="241">
        <v>45371</v>
      </c>
      <c r="B162" s="241"/>
      <c r="C162" s="245" t="s">
        <v>491</v>
      </c>
      <c r="D162" s="245"/>
      <c r="E162" s="245"/>
      <c r="F162" s="245"/>
      <c r="G162" s="245"/>
      <c r="H162" s="245"/>
      <c r="I162" s="118">
        <v>4</v>
      </c>
      <c r="J162" s="120" t="s">
        <v>494</v>
      </c>
      <c r="K162" s="124"/>
      <c r="L162" s="124">
        <f t="shared" si="9"/>
        <v>0</v>
      </c>
      <c r="M162" s="124"/>
      <c r="N162" s="124">
        <f t="shared" si="10"/>
        <v>0</v>
      </c>
    </row>
    <row r="163" spans="1:14">
      <c r="M163" s="184" t="s">
        <v>550</v>
      </c>
      <c r="N163" s="184">
        <f>SUM(N2:N162)</f>
        <v>1230514.3083333327</v>
      </c>
    </row>
  </sheetData>
  <autoFilter ref="A1:N162">
    <filterColumn colId="0" showButton="0"/>
    <filterColumn colId="2" showButton="0"/>
    <filterColumn colId="4" showButton="0"/>
    <filterColumn colId="5" showButton="0"/>
    <filterColumn colId="6" showButton="0"/>
  </autoFilter>
  <mergeCells count="471">
    <mergeCell ref="A162:B162"/>
    <mergeCell ref="C162:H162"/>
    <mergeCell ref="A157:B157"/>
    <mergeCell ref="C157:H157"/>
    <mergeCell ref="A158:B158"/>
    <mergeCell ref="C158:H158"/>
    <mergeCell ref="A159:B159"/>
    <mergeCell ref="C159:H159"/>
    <mergeCell ref="A160:B160"/>
    <mergeCell ref="C160:H160"/>
    <mergeCell ref="A161:B161"/>
    <mergeCell ref="C161:H161"/>
    <mergeCell ref="A152:B152"/>
    <mergeCell ref="C152:H152"/>
    <mergeCell ref="A153:B153"/>
    <mergeCell ref="C153:H153"/>
    <mergeCell ref="A154:B154"/>
    <mergeCell ref="C154:H154"/>
    <mergeCell ref="A155:B155"/>
    <mergeCell ref="C155:H155"/>
    <mergeCell ref="A156:B156"/>
    <mergeCell ref="C156:H156"/>
    <mergeCell ref="A148:B148"/>
    <mergeCell ref="C148:H148"/>
    <mergeCell ref="A149:B149"/>
    <mergeCell ref="C149:H149"/>
    <mergeCell ref="A150:B150"/>
    <mergeCell ref="C150:H150"/>
    <mergeCell ref="A151:B151"/>
    <mergeCell ref="C151:H151"/>
    <mergeCell ref="A145:B145"/>
    <mergeCell ref="O145:R145"/>
    <mergeCell ref="A146:B146"/>
    <mergeCell ref="O146:R146"/>
    <mergeCell ref="A147:B147"/>
    <mergeCell ref="O147:R147"/>
    <mergeCell ref="C145:H145"/>
    <mergeCell ref="C146:H146"/>
    <mergeCell ref="C147:H147"/>
    <mergeCell ref="A3:B3"/>
    <mergeCell ref="C3:D3"/>
    <mergeCell ref="E3:H3"/>
    <mergeCell ref="A4:B4"/>
    <mergeCell ref="C4:D4"/>
    <mergeCell ref="E4:H4"/>
    <mergeCell ref="A8:B8"/>
    <mergeCell ref="C8:D8"/>
    <mergeCell ref="E8:H8"/>
    <mergeCell ref="A11:B11"/>
    <mergeCell ref="C11:D11"/>
    <mergeCell ref="E11:H11"/>
    <mergeCell ref="A12:B12"/>
    <mergeCell ref="C12:D12"/>
    <mergeCell ref="E12:H12"/>
    <mergeCell ref="A9:B9"/>
    <mergeCell ref="A1:B1"/>
    <mergeCell ref="C1:D1"/>
    <mergeCell ref="E1:H1"/>
    <mergeCell ref="A2:B2"/>
    <mergeCell ref="C2:D2"/>
    <mergeCell ref="E2:H2"/>
    <mergeCell ref="A7:B7"/>
    <mergeCell ref="C7:D7"/>
    <mergeCell ref="E7:H7"/>
    <mergeCell ref="A5:B5"/>
    <mergeCell ref="C5:D5"/>
    <mergeCell ref="E5:H5"/>
    <mergeCell ref="A6:B6"/>
    <mergeCell ref="C6:D6"/>
    <mergeCell ref="E6:H6"/>
    <mergeCell ref="C9:D9"/>
    <mergeCell ref="E9:H9"/>
    <mergeCell ref="A10:B10"/>
    <mergeCell ref="C10:D10"/>
    <mergeCell ref="E10:H10"/>
    <mergeCell ref="A15:B15"/>
    <mergeCell ref="C15:D15"/>
    <mergeCell ref="E15:H15"/>
    <mergeCell ref="A16:B16"/>
    <mergeCell ref="C16:D16"/>
    <mergeCell ref="E16:H16"/>
    <mergeCell ref="A13:B13"/>
    <mergeCell ref="C13:D13"/>
    <mergeCell ref="E13:H13"/>
    <mergeCell ref="A14:B14"/>
    <mergeCell ref="C14:D14"/>
    <mergeCell ref="E14:H14"/>
    <mergeCell ref="A19:B19"/>
    <mergeCell ref="C19:D19"/>
    <mergeCell ref="E19:H19"/>
    <mergeCell ref="A20:B20"/>
    <mergeCell ref="C20:D20"/>
    <mergeCell ref="E20:H20"/>
    <mergeCell ref="A17:B17"/>
    <mergeCell ref="C17:D17"/>
    <mergeCell ref="E17:H17"/>
    <mergeCell ref="A18:B18"/>
    <mergeCell ref="C18:D18"/>
    <mergeCell ref="E18:H18"/>
    <mergeCell ref="A23:B23"/>
    <mergeCell ref="C23:D23"/>
    <mergeCell ref="E23:H23"/>
    <mergeCell ref="A24:B24"/>
    <mergeCell ref="C24:D24"/>
    <mergeCell ref="E24:H24"/>
    <mergeCell ref="A21:B21"/>
    <mergeCell ref="C21:D21"/>
    <mergeCell ref="E21:H21"/>
    <mergeCell ref="A22:B22"/>
    <mergeCell ref="C22:D22"/>
    <mergeCell ref="E22:H22"/>
    <mergeCell ref="A27:B27"/>
    <mergeCell ref="C27:D27"/>
    <mergeCell ref="E27:H27"/>
    <mergeCell ref="A28:B28"/>
    <mergeCell ref="C28:D28"/>
    <mergeCell ref="E28:H28"/>
    <mergeCell ref="A25:B25"/>
    <mergeCell ref="C25:D25"/>
    <mergeCell ref="E25:H25"/>
    <mergeCell ref="A26:B26"/>
    <mergeCell ref="C26:D26"/>
    <mergeCell ref="E26:H26"/>
    <mergeCell ref="A31:B31"/>
    <mergeCell ref="C31:D31"/>
    <mergeCell ref="E31:H31"/>
    <mergeCell ref="A32:B32"/>
    <mergeCell ref="C32:D32"/>
    <mergeCell ref="E32:H32"/>
    <mergeCell ref="A29:B29"/>
    <mergeCell ref="C29:D29"/>
    <mergeCell ref="E29:H29"/>
    <mergeCell ref="A30:B30"/>
    <mergeCell ref="C30:D30"/>
    <mergeCell ref="E30:H30"/>
    <mergeCell ref="A35:B35"/>
    <mergeCell ref="C35:D35"/>
    <mergeCell ref="E35:H35"/>
    <mergeCell ref="A36:B36"/>
    <mergeCell ref="C36:D36"/>
    <mergeCell ref="E36:H36"/>
    <mergeCell ref="A33:B33"/>
    <mergeCell ref="C33:D33"/>
    <mergeCell ref="E33:H33"/>
    <mergeCell ref="A34:B34"/>
    <mergeCell ref="C34:D34"/>
    <mergeCell ref="E34:H34"/>
    <mergeCell ref="A39:B39"/>
    <mergeCell ref="C39:D39"/>
    <mergeCell ref="E39:H39"/>
    <mergeCell ref="A40:B40"/>
    <mergeCell ref="C40:D40"/>
    <mergeCell ref="E40:H40"/>
    <mergeCell ref="A37:B37"/>
    <mergeCell ref="C37:D37"/>
    <mergeCell ref="E37:H37"/>
    <mergeCell ref="A38:B38"/>
    <mergeCell ref="C38:D38"/>
    <mergeCell ref="E38:H38"/>
    <mergeCell ref="A43:B43"/>
    <mergeCell ref="C43:D43"/>
    <mergeCell ref="E43:H43"/>
    <mergeCell ref="A44:B44"/>
    <mergeCell ref="C44:D44"/>
    <mergeCell ref="E44:H44"/>
    <mergeCell ref="A41:B41"/>
    <mergeCell ref="C41:D41"/>
    <mergeCell ref="E41:H41"/>
    <mergeCell ref="A42:B42"/>
    <mergeCell ref="C42:D42"/>
    <mergeCell ref="E42:H42"/>
    <mergeCell ref="A47:B47"/>
    <mergeCell ref="C47:D47"/>
    <mergeCell ref="E47:H47"/>
    <mergeCell ref="A48:B48"/>
    <mergeCell ref="C48:D48"/>
    <mergeCell ref="E48:H48"/>
    <mergeCell ref="A45:B45"/>
    <mergeCell ref="C45:D45"/>
    <mergeCell ref="E45:H45"/>
    <mergeCell ref="A46:B46"/>
    <mergeCell ref="C46:D46"/>
    <mergeCell ref="E46:H46"/>
    <mergeCell ref="A51:B51"/>
    <mergeCell ref="C51:D51"/>
    <mergeCell ref="E51:H51"/>
    <mergeCell ref="A52:B52"/>
    <mergeCell ref="C52:D52"/>
    <mergeCell ref="E52:H52"/>
    <mergeCell ref="A49:B49"/>
    <mergeCell ref="C49:D49"/>
    <mergeCell ref="E49:H49"/>
    <mergeCell ref="A50:B50"/>
    <mergeCell ref="C50:D50"/>
    <mergeCell ref="E50:H50"/>
    <mergeCell ref="A55:B55"/>
    <mergeCell ref="C55:D55"/>
    <mergeCell ref="E55:H55"/>
    <mergeCell ref="A56:B56"/>
    <mergeCell ref="C56:D56"/>
    <mergeCell ref="E56:H56"/>
    <mergeCell ref="A53:B53"/>
    <mergeCell ref="C53:D53"/>
    <mergeCell ref="E53:H53"/>
    <mergeCell ref="A54:B54"/>
    <mergeCell ref="C54:D54"/>
    <mergeCell ref="E54:H54"/>
    <mergeCell ref="A59:B59"/>
    <mergeCell ref="C59:D59"/>
    <mergeCell ref="E59:H59"/>
    <mergeCell ref="A60:B60"/>
    <mergeCell ref="C60:D60"/>
    <mergeCell ref="E60:H60"/>
    <mergeCell ref="A57:B57"/>
    <mergeCell ref="C57:D57"/>
    <mergeCell ref="E57:H57"/>
    <mergeCell ref="A58:B58"/>
    <mergeCell ref="C58:D58"/>
    <mergeCell ref="E58:H58"/>
    <mergeCell ref="A63:B63"/>
    <mergeCell ref="C63:D63"/>
    <mergeCell ref="E63:H63"/>
    <mergeCell ref="A64:B64"/>
    <mergeCell ref="C64:D64"/>
    <mergeCell ref="E64:H64"/>
    <mergeCell ref="A61:B61"/>
    <mergeCell ref="C61:D61"/>
    <mergeCell ref="E61:H61"/>
    <mergeCell ref="A62:B62"/>
    <mergeCell ref="C62:D62"/>
    <mergeCell ref="E62:H62"/>
    <mergeCell ref="A67:B67"/>
    <mergeCell ref="C67:D67"/>
    <mergeCell ref="E67:H67"/>
    <mergeCell ref="A68:B68"/>
    <mergeCell ref="C68:D68"/>
    <mergeCell ref="E68:H68"/>
    <mergeCell ref="A65:B65"/>
    <mergeCell ref="C65:D65"/>
    <mergeCell ref="E65:H65"/>
    <mergeCell ref="A66:B66"/>
    <mergeCell ref="C66:D66"/>
    <mergeCell ref="E66:H66"/>
    <mergeCell ref="A71:B71"/>
    <mergeCell ref="C71:D71"/>
    <mergeCell ref="E71:H71"/>
    <mergeCell ref="A72:B72"/>
    <mergeCell ref="C72:D72"/>
    <mergeCell ref="E72:H72"/>
    <mergeCell ref="A69:B69"/>
    <mergeCell ref="C69:D69"/>
    <mergeCell ref="E69:H69"/>
    <mergeCell ref="A70:B70"/>
    <mergeCell ref="C70:D70"/>
    <mergeCell ref="E70:H70"/>
    <mergeCell ref="A75:B75"/>
    <mergeCell ref="C75:D75"/>
    <mergeCell ref="E75:H75"/>
    <mergeCell ref="A76:B76"/>
    <mergeCell ref="C76:D76"/>
    <mergeCell ref="E76:H76"/>
    <mergeCell ref="A73:B73"/>
    <mergeCell ref="C73:D73"/>
    <mergeCell ref="E73:H73"/>
    <mergeCell ref="A74:B74"/>
    <mergeCell ref="C74:D74"/>
    <mergeCell ref="E74:H74"/>
    <mergeCell ref="A79:B79"/>
    <mergeCell ref="C79:D79"/>
    <mergeCell ref="E79:H79"/>
    <mergeCell ref="A80:B80"/>
    <mergeCell ref="C80:D80"/>
    <mergeCell ref="E80:H80"/>
    <mergeCell ref="A77:B77"/>
    <mergeCell ref="C77:D77"/>
    <mergeCell ref="E77:H77"/>
    <mergeCell ref="A78:B78"/>
    <mergeCell ref="C78:D78"/>
    <mergeCell ref="E78:H78"/>
    <mergeCell ref="A83:B83"/>
    <mergeCell ref="C83:D83"/>
    <mergeCell ref="E83:H83"/>
    <mergeCell ref="A84:B84"/>
    <mergeCell ref="C84:D84"/>
    <mergeCell ref="E84:H84"/>
    <mergeCell ref="A81:B81"/>
    <mergeCell ref="C81:D81"/>
    <mergeCell ref="E81:H81"/>
    <mergeCell ref="A82:B82"/>
    <mergeCell ref="C82:D82"/>
    <mergeCell ref="E82:H82"/>
    <mergeCell ref="A87:B87"/>
    <mergeCell ref="C87:D87"/>
    <mergeCell ref="E87:H87"/>
    <mergeCell ref="A88:B88"/>
    <mergeCell ref="C88:D88"/>
    <mergeCell ref="E88:H88"/>
    <mergeCell ref="A85:B85"/>
    <mergeCell ref="C85:D85"/>
    <mergeCell ref="E85:H85"/>
    <mergeCell ref="A86:B86"/>
    <mergeCell ref="C86:D86"/>
    <mergeCell ref="E86:H86"/>
    <mergeCell ref="A91:B91"/>
    <mergeCell ref="C91:D91"/>
    <mergeCell ref="E91:H91"/>
    <mergeCell ref="A92:B92"/>
    <mergeCell ref="C92:D92"/>
    <mergeCell ref="E92:H92"/>
    <mergeCell ref="A89:B89"/>
    <mergeCell ref="C89:D89"/>
    <mergeCell ref="E89:H89"/>
    <mergeCell ref="A90:B90"/>
    <mergeCell ref="C90:D90"/>
    <mergeCell ref="E90:H90"/>
    <mergeCell ref="A95:B95"/>
    <mergeCell ref="C95:D95"/>
    <mergeCell ref="E95:H95"/>
    <mergeCell ref="A96:B96"/>
    <mergeCell ref="C96:D96"/>
    <mergeCell ref="E96:H96"/>
    <mergeCell ref="A93:B93"/>
    <mergeCell ref="C93:D93"/>
    <mergeCell ref="E93:H93"/>
    <mergeCell ref="A94:B94"/>
    <mergeCell ref="C94:D94"/>
    <mergeCell ref="E94:H94"/>
    <mergeCell ref="A99:B99"/>
    <mergeCell ref="C99:D99"/>
    <mergeCell ref="E99:H99"/>
    <mergeCell ref="A100:B100"/>
    <mergeCell ref="C100:D100"/>
    <mergeCell ref="E100:H100"/>
    <mergeCell ref="A97:B97"/>
    <mergeCell ref="C97:D97"/>
    <mergeCell ref="E97:H97"/>
    <mergeCell ref="A98:B98"/>
    <mergeCell ref="C98:D98"/>
    <mergeCell ref="E98:H98"/>
    <mergeCell ref="A103:B103"/>
    <mergeCell ref="C103:D103"/>
    <mergeCell ref="E103:H103"/>
    <mergeCell ref="A104:B104"/>
    <mergeCell ref="C104:D104"/>
    <mergeCell ref="E104:H104"/>
    <mergeCell ref="A101:B101"/>
    <mergeCell ref="C101:D101"/>
    <mergeCell ref="E101:H101"/>
    <mergeCell ref="A102:B102"/>
    <mergeCell ref="C102:D102"/>
    <mergeCell ref="E102:H102"/>
    <mergeCell ref="A107:B107"/>
    <mergeCell ref="C107:D107"/>
    <mergeCell ref="E107:H107"/>
    <mergeCell ref="A108:B108"/>
    <mergeCell ref="C108:D108"/>
    <mergeCell ref="E108:H108"/>
    <mergeCell ref="A105:B105"/>
    <mergeCell ref="C105:D105"/>
    <mergeCell ref="E105:H105"/>
    <mergeCell ref="A106:B106"/>
    <mergeCell ref="C106:D106"/>
    <mergeCell ref="E106:H106"/>
    <mergeCell ref="A111:B111"/>
    <mergeCell ref="C111:D111"/>
    <mergeCell ref="E111:H111"/>
    <mergeCell ref="A112:B112"/>
    <mergeCell ref="C112:D112"/>
    <mergeCell ref="E112:H112"/>
    <mergeCell ref="A109:B109"/>
    <mergeCell ref="C109:D109"/>
    <mergeCell ref="E109:H109"/>
    <mergeCell ref="A110:B110"/>
    <mergeCell ref="C110:D110"/>
    <mergeCell ref="E110:H110"/>
    <mergeCell ref="A115:B115"/>
    <mergeCell ref="C115:D115"/>
    <mergeCell ref="E115:H115"/>
    <mergeCell ref="A116:B116"/>
    <mergeCell ref="C116:D116"/>
    <mergeCell ref="E116:H116"/>
    <mergeCell ref="A113:B113"/>
    <mergeCell ref="C113:D113"/>
    <mergeCell ref="E113:H113"/>
    <mergeCell ref="A114:B114"/>
    <mergeCell ref="C114:D114"/>
    <mergeCell ref="E114:H114"/>
    <mergeCell ref="A119:B119"/>
    <mergeCell ref="C119:D119"/>
    <mergeCell ref="E119:H119"/>
    <mergeCell ref="A120:B120"/>
    <mergeCell ref="C120:D120"/>
    <mergeCell ref="E120:H120"/>
    <mergeCell ref="A117:B117"/>
    <mergeCell ref="C117:D117"/>
    <mergeCell ref="E117:H117"/>
    <mergeCell ref="A118:B118"/>
    <mergeCell ref="C118:D118"/>
    <mergeCell ref="E118:H118"/>
    <mergeCell ref="A123:B123"/>
    <mergeCell ref="C123:D123"/>
    <mergeCell ref="E123:H123"/>
    <mergeCell ref="A124:B124"/>
    <mergeCell ref="C124:D124"/>
    <mergeCell ref="E124:H124"/>
    <mergeCell ref="A121:B121"/>
    <mergeCell ref="C121:D121"/>
    <mergeCell ref="E121:H121"/>
    <mergeCell ref="A122:B122"/>
    <mergeCell ref="C122:D122"/>
    <mergeCell ref="E122:H122"/>
    <mergeCell ref="A127:B127"/>
    <mergeCell ref="C127:D127"/>
    <mergeCell ref="E127:H127"/>
    <mergeCell ref="A128:B128"/>
    <mergeCell ref="C128:D128"/>
    <mergeCell ref="E128:H128"/>
    <mergeCell ref="A125:B125"/>
    <mergeCell ref="C125:D125"/>
    <mergeCell ref="E125:H125"/>
    <mergeCell ref="A126:B126"/>
    <mergeCell ref="C126:D126"/>
    <mergeCell ref="E126:H126"/>
    <mergeCell ref="A131:B131"/>
    <mergeCell ref="C131:D131"/>
    <mergeCell ref="E131:H131"/>
    <mergeCell ref="A132:B132"/>
    <mergeCell ref="C132:D132"/>
    <mergeCell ref="E132:H132"/>
    <mergeCell ref="A129:B129"/>
    <mergeCell ref="C129:D129"/>
    <mergeCell ref="E129:H129"/>
    <mergeCell ref="A130:B130"/>
    <mergeCell ref="C130:D130"/>
    <mergeCell ref="E130:H130"/>
    <mergeCell ref="A135:B135"/>
    <mergeCell ref="C135:D135"/>
    <mergeCell ref="E135:H135"/>
    <mergeCell ref="A136:B136"/>
    <mergeCell ref="C136:D136"/>
    <mergeCell ref="E136:H136"/>
    <mergeCell ref="A133:B133"/>
    <mergeCell ref="C133:D133"/>
    <mergeCell ref="E133:H133"/>
    <mergeCell ref="A134:B134"/>
    <mergeCell ref="C134:D134"/>
    <mergeCell ref="E134:H134"/>
    <mergeCell ref="A139:B139"/>
    <mergeCell ref="C139:D139"/>
    <mergeCell ref="E139:H139"/>
    <mergeCell ref="A140:B140"/>
    <mergeCell ref="C140:D140"/>
    <mergeCell ref="E140:H140"/>
    <mergeCell ref="A137:B137"/>
    <mergeCell ref="C137:D137"/>
    <mergeCell ref="E137:H137"/>
    <mergeCell ref="A138:B138"/>
    <mergeCell ref="C138:D138"/>
    <mergeCell ref="E138:H138"/>
    <mergeCell ref="A143:B143"/>
    <mergeCell ref="C143:D143"/>
    <mergeCell ref="E143:H143"/>
    <mergeCell ref="A144:B144"/>
    <mergeCell ref="C144:D144"/>
    <mergeCell ref="E144:H144"/>
    <mergeCell ref="A141:B141"/>
    <mergeCell ref="C141:D141"/>
    <mergeCell ref="E141:H141"/>
    <mergeCell ref="A142:B142"/>
    <mergeCell ref="C142:D142"/>
    <mergeCell ref="E142:H1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79"/>
  <sheetViews>
    <sheetView workbookViewId="0">
      <selection activeCell="L10" sqref="L10"/>
    </sheetView>
  </sheetViews>
  <sheetFormatPr baseColWidth="10" defaultRowHeight="15"/>
  <cols>
    <col min="1" max="1" width="22.42578125" customWidth="1"/>
    <col min="2" max="2" width="30.5703125" bestFit="1" customWidth="1"/>
    <col min="3" max="3" width="13.42578125" style="142" customWidth="1"/>
    <col min="4" max="4" width="39" style="111" bestFit="1" customWidth="1"/>
    <col min="5" max="5" width="11.42578125" style="142"/>
    <col min="6" max="6" width="11.42578125" style="161"/>
    <col min="7" max="7" width="14.7109375" customWidth="1"/>
    <col min="8" max="10" width="14.7109375" style="111" customWidth="1"/>
    <col min="11" max="11" width="11.42578125" style="111"/>
  </cols>
  <sheetData>
    <row r="1" spans="1:11" ht="15.75">
      <c r="A1" s="79" t="s">
        <v>223</v>
      </c>
      <c r="B1" s="79" t="s">
        <v>224</v>
      </c>
      <c r="C1" s="134" t="s">
        <v>225</v>
      </c>
      <c r="D1" s="143" t="s">
        <v>226</v>
      </c>
      <c r="E1" s="145" t="s">
        <v>227</v>
      </c>
      <c r="F1" s="155" t="s">
        <v>504</v>
      </c>
      <c r="G1" s="80" t="s">
        <v>228</v>
      </c>
      <c r="H1" s="104" t="s">
        <v>438</v>
      </c>
      <c r="I1" s="104" t="s">
        <v>440</v>
      </c>
      <c r="J1" s="104" t="s">
        <v>441</v>
      </c>
      <c r="K1" s="104" t="s">
        <v>439</v>
      </c>
    </row>
    <row r="2" spans="1:11">
      <c r="A2" s="90" t="s">
        <v>368</v>
      </c>
      <c r="B2" s="90" t="s">
        <v>24</v>
      </c>
      <c r="C2" s="136">
        <v>1000803836</v>
      </c>
      <c r="D2" s="109" t="s">
        <v>369</v>
      </c>
      <c r="E2" s="92">
        <v>45369</v>
      </c>
      <c r="F2" s="154">
        <v>13</v>
      </c>
      <c r="G2" s="91" t="s">
        <v>317</v>
      </c>
      <c r="H2" s="109"/>
      <c r="I2" s="109"/>
      <c r="J2" s="109"/>
      <c r="K2" s="106"/>
    </row>
    <row r="3" spans="1:11">
      <c r="A3" s="90" t="s">
        <v>368</v>
      </c>
      <c r="B3" s="90" t="s">
        <v>24</v>
      </c>
      <c r="C3" s="136">
        <v>1115948145</v>
      </c>
      <c r="D3" s="109" t="s">
        <v>505</v>
      </c>
      <c r="E3" s="92">
        <v>45369</v>
      </c>
      <c r="F3" s="154">
        <v>13</v>
      </c>
      <c r="G3" s="91" t="s">
        <v>317</v>
      </c>
      <c r="H3" s="109"/>
      <c r="I3" s="109"/>
      <c r="J3" s="109"/>
      <c r="K3" s="106"/>
    </row>
    <row r="4" spans="1:11">
      <c r="A4" s="90" t="s">
        <v>368</v>
      </c>
      <c r="B4" s="90" t="s">
        <v>24</v>
      </c>
      <c r="C4" s="136">
        <v>52365313</v>
      </c>
      <c r="D4" s="109" t="s">
        <v>370</v>
      </c>
      <c r="E4" s="92">
        <v>45374</v>
      </c>
      <c r="F4" s="154">
        <v>8</v>
      </c>
      <c r="G4" s="91" t="s">
        <v>317</v>
      </c>
      <c r="H4" s="109"/>
      <c r="I4" s="109"/>
      <c r="J4" s="109"/>
      <c r="K4" s="106"/>
    </row>
    <row r="5" spans="1:11">
      <c r="A5" s="90" t="s">
        <v>368</v>
      </c>
      <c r="B5" s="90" t="s">
        <v>24</v>
      </c>
      <c r="C5" s="136">
        <v>1033802653</v>
      </c>
      <c r="D5" s="144" t="s">
        <v>371</v>
      </c>
      <c r="E5" s="92">
        <v>45371</v>
      </c>
      <c r="F5" s="154">
        <v>11</v>
      </c>
      <c r="G5" s="91" t="s">
        <v>317</v>
      </c>
      <c r="H5" s="109"/>
      <c r="I5" s="109"/>
      <c r="J5" s="109"/>
      <c r="K5" s="106"/>
    </row>
    <row r="6" spans="1:11">
      <c r="A6" s="90" t="s">
        <v>368</v>
      </c>
      <c r="B6" s="90" t="s">
        <v>353</v>
      </c>
      <c r="C6" s="136">
        <v>1148150676</v>
      </c>
      <c r="D6" s="109" t="s">
        <v>382</v>
      </c>
      <c r="E6" s="92">
        <v>45369</v>
      </c>
      <c r="F6" s="170">
        <v>13</v>
      </c>
      <c r="G6" s="91" t="s">
        <v>317</v>
      </c>
      <c r="H6" s="109"/>
      <c r="I6" s="109"/>
      <c r="J6" s="109"/>
      <c r="K6" s="106"/>
    </row>
    <row r="7" spans="1:11">
      <c r="A7" s="90" t="s">
        <v>368</v>
      </c>
      <c r="B7" s="90" t="s">
        <v>254</v>
      </c>
      <c r="C7" s="136">
        <v>80366379</v>
      </c>
      <c r="D7" s="109" t="s">
        <v>381</v>
      </c>
      <c r="E7" s="92">
        <v>45369</v>
      </c>
      <c r="F7" s="170">
        <v>13</v>
      </c>
      <c r="G7" s="91" t="s">
        <v>317</v>
      </c>
      <c r="H7" s="109"/>
      <c r="I7" s="109"/>
      <c r="J7" s="109"/>
      <c r="K7" s="106"/>
    </row>
    <row r="8" spans="1:11">
      <c r="A8" s="90" t="s">
        <v>368</v>
      </c>
      <c r="B8" s="90" t="s">
        <v>24</v>
      </c>
      <c r="C8" s="136">
        <v>6089430</v>
      </c>
      <c r="D8" s="109" t="s">
        <v>372</v>
      </c>
      <c r="E8" s="92">
        <v>45374</v>
      </c>
      <c r="F8" s="154">
        <v>8</v>
      </c>
      <c r="G8" s="91" t="s">
        <v>317</v>
      </c>
      <c r="H8" s="109"/>
      <c r="I8" s="109"/>
      <c r="J8" s="109"/>
      <c r="K8" s="106"/>
    </row>
    <row r="9" spans="1:11">
      <c r="A9" s="90" t="s">
        <v>368</v>
      </c>
      <c r="B9" s="90" t="s">
        <v>24</v>
      </c>
      <c r="C9" s="136">
        <v>1001276187</v>
      </c>
      <c r="D9" s="109" t="s">
        <v>373</v>
      </c>
      <c r="E9" s="92">
        <v>45374</v>
      </c>
      <c r="F9" s="154">
        <v>8</v>
      </c>
      <c r="G9" s="91" t="s">
        <v>317</v>
      </c>
      <c r="H9" s="109"/>
      <c r="I9" s="109"/>
      <c r="J9" s="109"/>
      <c r="K9" s="106"/>
    </row>
    <row r="10" spans="1:11">
      <c r="A10" s="90" t="s">
        <v>368</v>
      </c>
      <c r="B10" s="90" t="s">
        <v>24</v>
      </c>
      <c r="C10" s="136">
        <v>39659470</v>
      </c>
      <c r="D10" s="109" t="s">
        <v>374</v>
      </c>
      <c r="E10" s="92">
        <v>45369</v>
      </c>
      <c r="F10" s="154">
        <v>13</v>
      </c>
      <c r="G10" s="91" t="s">
        <v>317</v>
      </c>
      <c r="H10" s="109"/>
      <c r="I10" s="109"/>
      <c r="J10" s="109"/>
      <c r="K10" s="106"/>
    </row>
    <row r="11" spans="1:11">
      <c r="A11" s="90" t="s">
        <v>368</v>
      </c>
      <c r="B11" s="90" t="s">
        <v>24</v>
      </c>
      <c r="C11" s="136">
        <v>1050971458</v>
      </c>
      <c r="D11" s="109" t="s">
        <v>375</v>
      </c>
      <c r="E11" s="92">
        <v>45369</v>
      </c>
      <c r="F11" s="154">
        <v>13</v>
      </c>
      <c r="G11" s="91" t="s">
        <v>317</v>
      </c>
      <c r="H11" s="109"/>
      <c r="I11" s="109"/>
      <c r="J11" s="109"/>
      <c r="K11" s="106"/>
    </row>
    <row r="12" spans="1:11">
      <c r="A12" s="90" t="s">
        <v>368</v>
      </c>
      <c r="B12" s="90" t="s">
        <v>24</v>
      </c>
      <c r="C12" s="136">
        <v>53089308</v>
      </c>
      <c r="D12" s="109" t="s">
        <v>376</v>
      </c>
      <c r="E12" s="92">
        <v>45374</v>
      </c>
      <c r="F12" s="154">
        <v>8</v>
      </c>
      <c r="G12" s="91" t="s">
        <v>317</v>
      </c>
      <c r="H12" s="109"/>
      <c r="I12" s="109"/>
      <c r="J12" s="109"/>
      <c r="K12" s="106"/>
    </row>
    <row r="13" spans="1:11">
      <c r="A13" s="90" t="s">
        <v>368</v>
      </c>
      <c r="B13" s="90" t="s">
        <v>24</v>
      </c>
      <c r="C13" s="136">
        <v>1026579256</v>
      </c>
      <c r="D13" s="109" t="s">
        <v>377</v>
      </c>
      <c r="E13" s="92">
        <v>45369</v>
      </c>
      <c r="F13" s="154">
        <v>13</v>
      </c>
      <c r="G13" s="91" t="s">
        <v>317</v>
      </c>
      <c r="H13" s="109"/>
      <c r="I13" s="109"/>
      <c r="J13" s="109"/>
      <c r="K13" s="106"/>
    </row>
    <row r="14" spans="1:11">
      <c r="A14" s="90" t="s">
        <v>368</v>
      </c>
      <c r="B14" s="90" t="s">
        <v>24</v>
      </c>
      <c r="C14" s="136">
        <v>1023896564</v>
      </c>
      <c r="D14" s="144" t="s">
        <v>378</v>
      </c>
      <c r="E14" s="92">
        <v>45385</v>
      </c>
      <c r="F14" s="164"/>
      <c r="G14" s="91" t="s">
        <v>317</v>
      </c>
      <c r="H14" s="109"/>
      <c r="I14" s="109"/>
      <c r="J14" s="109"/>
      <c r="K14" s="106"/>
    </row>
    <row r="15" spans="1:11">
      <c r="A15" s="90" t="s">
        <v>368</v>
      </c>
      <c r="B15" s="90" t="s">
        <v>24</v>
      </c>
      <c r="C15" s="136">
        <v>1022940252</v>
      </c>
      <c r="D15" s="109" t="s">
        <v>379</v>
      </c>
      <c r="E15" s="92">
        <v>45369</v>
      </c>
      <c r="F15" s="154">
        <v>13</v>
      </c>
      <c r="G15" s="91" t="s">
        <v>317</v>
      </c>
      <c r="H15" s="109"/>
      <c r="I15" s="109"/>
      <c r="J15" s="109"/>
      <c r="K15" s="106"/>
    </row>
    <row r="16" spans="1:11">
      <c r="A16" s="90" t="s">
        <v>368</v>
      </c>
      <c r="B16" s="90" t="s">
        <v>24</v>
      </c>
      <c r="C16" s="136">
        <v>51944258</v>
      </c>
      <c r="D16" s="144" t="s">
        <v>380</v>
      </c>
      <c r="E16" s="92">
        <v>45369</v>
      </c>
      <c r="F16" s="154">
        <v>13</v>
      </c>
      <c r="G16" s="91" t="s">
        <v>317</v>
      </c>
      <c r="H16" s="109"/>
      <c r="I16" s="109"/>
      <c r="J16" s="109"/>
      <c r="K16" s="106"/>
    </row>
    <row r="17" spans="1:11">
      <c r="A17" s="90" t="s">
        <v>368</v>
      </c>
      <c r="B17" s="90" t="s">
        <v>353</v>
      </c>
      <c r="C17" s="136">
        <v>79670360</v>
      </c>
      <c r="D17" s="153" t="s">
        <v>383</v>
      </c>
      <c r="E17" s="165">
        <v>45369</v>
      </c>
      <c r="F17" s="164" t="s">
        <v>513</v>
      </c>
      <c r="G17" s="91" t="s">
        <v>317</v>
      </c>
      <c r="H17" s="109"/>
      <c r="I17" s="109"/>
      <c r="J17" s="109"/>
      <c r="K17" s="106"/>
    </row>
    <row r="18" spans="1:11">
      <c r="A18" s="90" t="s">
        <v>368</v>
      </c>
      <c r="B18" s="90" t="s">
        <v>353</v>
      </c>
      <c r="C18" s="136">
        <v>1126122552</v>
      </c>
      <c r="D18" s="109" t="s">
        <v>384</v>
      </c>
      <c r="E18" s="92">
        <v>45369</v>
      </c>
      <c r="F18" s="170">
        <v>13</v>
      </c>
      <c r="G18" s="91" t="s">
        <v>317</v>
      </c>
      <c r="H18" s="109"/>
      <c r="I18" s="109"/>
      <c r="J18" s="109"/>
      <c r="K18" s="106"/>
    </row>
    <row r="19" spans="1:11">
      <c r="A19" s="113" t="s">
        <v>279</v>
      </c>
      <c r="B19" s="88" t="s">
        <v>24</v>
      </c>
      <c r="C19" s="138">
        <v>52130077</v>
      </c>
      <c r="D19" s="88" t="s">
        <v>282</v>
      </c>
      <c r="E19" s="148">
        <v>45369</v>
      </c>
      <c r="F19" s="158">
        <v>13</v>
      </c>
      <c r="G19" s="89" t="s">
        <v>281</v>
      </c>
      <c r="H19" s="88"/>
      <c r="I19" s="88"/>
      <c r="J19" s="88"/>
      <c r="K19" s="108" t="s">
        <v>469</v>
      </c>
    </row>
    <row r="20" spans="1:11">
      <c r="A20" s="113" t="s">
        <v>279</v>
      </c>
      <c r="B20" s="88" t="s">
        <v>24</v>
      </c>
      <c r="C20" s="138">
        <v>1118802810</v>
      </c>
      <c r="D20" s="88" t="s">
        <v>283</v>
      </c>
      <c r="E20" s="148">
        <v>45369</v>
      </c>
      <c r="F20" s="158">
        <v>13</v>
      </c>
      <c r="G20" s="89" t="s">
        <v>281</v>
      </c>
      <c r="H20" s="88"/>
      <c r="I20" s="88"/>
      <c r="J20" s="88"/>
      <c r="K20" s="108" t="s">
        <v>469</v>
      </c>
    </row>
    <row r="21" spans="1:11">
      <c r="A21" s="113" t="s">
        <v>279</v>
      </c>
      <c r="B21" s="88" t="s">
        <v>353</v>
      </c>
      <c r="C21" s="138">
        <v>1127388893</v>
      </c>
      <c r="D21" s="88" t="s">
        <v>280</v>
      </c>
      <c r="E21" s="148">
        <v>45369</v>
      </c>
      <c r="F21" s="172">
        <v>13</v>
      </c>
      <c r="G21" s="89" t="s">
        <v>281</v>
      </c>
      <c r="H21" s="88"/>
      <c r="I21" s="88"/>
      <c r="J21" s="88"/>
      <c r="K21" s="108" t="s">
        <v>469</v>
      </c>
    </row>
    <row r="22" spans="1:11">
      <c r="A22" s="115" t="s">
        <v>229</v>
      </c>
      <c r="B22" s="81" t="s">
        <v>230</v>
      </c>
      <c r="C22" s="135">
        <v>26228331</v>
      </c>
      <c r="D22" s="81" t="s">
        <v>231</v>
      </c>
      <c r="E22" s="147">
        <v>45369</v>
      </c>
      <c r="F22" s="156">
        <v>13</v>
      </c>
      <c r="G22" s="82" t="s">
        <v>232</v>
      </c>
      <c r="H22" s="105"/>
      <c r="I22" s="105"/>
      <c r="J22" s="105"/>
      <c r="K22" s="106"/>
    </row>
    <row r="23" spans="1:11">
      <c r="A23" s="115" t="s">
        <v>229</v>
      </c>
      <c r="B23" s="81" t="s">
        <v>353</v>
      </c>
      <c r="C23" s="137">
        <v>1023015035</v>
      </c>
      <c r="D23" s="83" t="s">
        <v>233</v>
      </c>
      <c r="E23" s="147">
        <v>45369</v>
      </c>
      <c r="F23" s="174">
        <v>13</v>
      </c>
      <c r="G23" s="82" t="s">
        <v>232</v>
      </c>
      <c r="H23" s="105"/>
      <c r="I23" s="105"/>
      <c r="J23" s="105"/>
      <c r="K23" s="106"/>
    </row>
    <row r="24" spans="1:11">
      <c r="A24" s="115" t="s">
        <v>229</v>
      </c>
      <c r="B24" s="81" t="s">
        <v>230</v>
      </c>
      <c r="C24" s="135">
        <v>2083675</v>
      </c>
      <c r="D24" s="81" t="s">
        <v>234</v>
      </c>
      <c r="E24" s="146">
        <v>45371</v>
      </c>
      <c r="F24" s="156">
        <v>11</v>
      </c>
      <c r="G24" s="82" t="s">
        <v>232</v>
      </c>
      <c r="H24" s="105"/>
      <c r="I24" s="105"/>
      <c r="J24" s="105"/>
      <c r="K24" s="106"/>
    </row>
    <row r="25" spans="1:11">
      <c r="A25" s="114" t="s">
        <v>418</v>
      </c>
      <c r="B25" s="94" t="s">
        <v>24</v>
      </c>
      <c r="C25" s="139">
        <v>52038209</v>
      </c>
      <c r="D25" s="110" t="s">
        <v>419</v>
      </c>
      <c r="E25" s="95">
        <v>45369</v>
      </c>
      <c r="F25" s="157">
        <v>13</v>
      </c>
      <c r="G25" s="94" t="s">
        <v>393</v>
      </c>
      <c r="H25" s="110"/>
      <c r="I25" s="110"/>
      <c r="J25" s="110"/>
      <c r="K25" s="106"/>
    </row>
    <row r="26" spans="1:11">
      <c r="A26" s="114" t="s">
        <v>432</v>
      </c>
      <c r="B26" s="94" t="s">
        <v>409</v>
      </c>
      <c r="C26" s="139">
        <v>51970521</v>
      </c>
      <c r="D26" s="110" t="s">
        <v>433</v>
      </c>
      <c r="E26" s="95">
        <v>45369</v>
      </c>
      <c r="F26" s="157">
        <v>13</v>
      </c>
      <c r="G26" s="94" t="s">
        <v>393</v>
      </c>
      <c r="H26" s="112" t="s">
        <v>445</v>
      </c>
      <c r="I26" s="112" t="s">
        <v>443</v>
      </c>
      <c r="J26" s="112" t="s">
        <v>444</v>
      </c>
      <c r="K26" s="108" t="s">
        <v>445</v>
      </c>
    </row>
    <row r="27" spans="1:11">
      <c r="A27" s="113" t="s">
        <v>284</v>
      </c>
      <c r="B27" s="88" t="s">
        <v>24</v>
      </c>
      <c r="C27" s="138">
        <v>64577288</v>
      </c>
      <c r="D27" s="88" t="s">
        <v>286</v>
      </c>
      <c r="E27" s="148">
        <v>45369</v>
      </c>
      <c r="F27" s="158">
        <v>13</v>
      </c>
      <c r="G27" s="89" t="s">
        <v>281</v>
      </c>
      <c r="H27" s="88"/>
      <c r="I27" s="107" t="s">
        <v>471</v>
      </c>
      <c r="J27" s="107" t="s">
        <v>471</v>
      </c>
      <c r="K27" s="106"/>
    </row>
    <row r="28" spans="1:11">
      <c r="A28" s="113" t="s">
        <v>284</v>
      </c>
      <c r="B28" s="88" t="s">
        <v>24</v>
      </c>
      <c r="C28" s="138">
        <v>1020727061</v>
      </c>
      <c r="D28" s="88" t="s">
        <v>285</v>
      </c>
      <c r="E28" s="148">
        <v>45369</v>
      </c>
      <c r="F28" s="158">
        <v>13</v>
      </c>
      <c r="G28" s="89" t="s">
        <v>281</v>
      </c>
      <c r="H28" s="88"/>
      <c r="I28" s="107" t="s">
        <v>471</v>
      </c>
      <c r="J28" s="107" t="s">
        <v>471</v>
      </c>
      <c r="K28" s="106"/>
    </row>
    <row r="29" spans="1:11">
      <c r="A29" s="113" t="s">
        <v>287</v>
      </c>
      <c r="B29" s="88" t="s">
        <v>24</v>
      </c>
      <c r="C29" s="138">
        <v>52746420</v>
      </c>
      <c r="D29" s="88" t="s">
        <v>288</v>
      </c>
      <c r="E29" s="148">
        <v>45369</v>
      </c>
      <c r="F29" s="158">
        <v>13</v>
      </c>
      <c r="G29" s="89" t="s">
        <v>281</v>
      </c>
      <c r="H29" s="88"/>
      <c r="I29" s="88"/>
      <c r="J29" s="107" t="s">
        <v>465</v>
      </c>
      <c r="K29" s="106"/>
    </row>
    <row r="30" spans="1:11">
      <c r="A30" s="113" t="s">
        <v>287</v>
      </c>
      <c r="B30" s="88" t="s">
        <v>24</v>
      </c>
      <c r="C30" s="138">
        <v>52957218</v>
      </c>
      <c r="D30" s="88" t="s">
        <v>291</v>
      </c>
      <c r="E30" s="148">
        <v>45369</v>
      </c>
      <c r="F30" s="158">
        <v>13</v>
      </c>
      <c r="G30" s="89" t="s">
        <v>281</v>
      </c>
      <c r="H30" s="88"/>
      <c r="I30" s="88"/>
      <c r="J30" s="107" t="s">
        <v>465</v>
      </c>
      <c r="K30" s="106"/>
    </row>
    <row r="31" spans="1:11">
      <c r="A31" s="113" t="s">
        <v>287</v>
      </c>
      <c r="B31" s="88" t="s">
        <v>353</v>
      </c>
      <c r="C31" s="138">
        <v>1023961022</v>
      </c>
      <c r="D31" s="88" t="s">
        <v>289</v>
      </c>
      <c r="E31" s="148">
        <v>45369</v>
      </c>
      <c r="F31" s="172">
        <v>13</v>
      </c>
      <c r="G31" s="89" t="s">
        <v>281</v>
      </c>
      <c r="H31" s="88"/>
      <c r="I31" s="88"/>
      <c r="J31" s="107" t="s">
        <v>465</v>
      </c>
      <c r="K31" s="106"/>
    </row>
    <row r="32" spans="1:11">
      <c r="A32" s="113" t="s">
        <v>287</v>
      </c>
      <c r="B32" s="88" t="s">
        <v>24</v>
      </c>
      <c r="C32" s="138">
        <v>1026265130</v>
      </c>
      <c r="D32" s="88" t="s">
        <v>290</v>
      </c>
      <c r="E32" s="148">
        <v>45369</v>
      </c>
      <c r="F32" s="158">
        <v>13</v>
      </c>
      <c r="G32" s="89" t="s">
        <v>281</v>
      </c>
      <c r="H32" s="88"/>
      <c r="I32" s="88"/>
      <c r="J32" s="107" t="s">
        <v>465</v>
      </c>
      <c r="K32" s="106"/>
    </row>
    <row r="33" spans="1:11">
      <c r="A33" s="113" t="s">
        <v>243</v>
      </c>
      <c r="B33" s="81" t="s">
        <v>230</v>
      </c>
      <c r="C33" s="135">
        <v>52122597</v>
      </c>
      <c r="D33" s="81" t="s">
        <v>244</v>
      </c>
      <c r="E33" s="147">
        <v>45369</v>
      </c>
      <c r="F33" s="156">
        <v>13</v>
      </c>
      <c r="G33" s="82" t="s">
        <v>232</v>
      </c>
      <c r="H33" s="105"/>
      <c r="I33" s="108" t="s">
        <v>454</v>
      </c>
      <c r="J33" s="105"/>
      <c r="K33" s="106"/>
    </row>
    <row r="34" spans="1:11">
      <c r="A34" s="113" t="s">
        <v>243</v>
      </c>
      <c r="B34" s="81" t="s">
        <v>230</v>
      </c>
      <c r="C34" s="140">
        <v>1007725189</v>
      </c>
      <c r="D34" s="85" t="s">
        <v>247</v>
      </c>
      <c r="E34" s="151">
        <v>45371</v>
      </c>
      <c r="F34" s="160">
        <v>11</v>
      </c>
      <c r="G34" s="82" t="s">
        <v>232</v>
      </c>
      <c r="H34" s="105"/>
      <c r="I34" s="108" t="s">
        <v>454</v>
      </c>
      <c r="J34" s="105"/>
      <c r="K34" s="106"/>
    </row>
    <row r="35" spans="1:11">
      <c r="A35" s="113" t="s">
        <v>243</v>
      </c>
      <c r="B35" s="81" t="s">
        <v>230</v>
      </c>
      <c r="C35" s="135">
        <v>52635791</v>
      </c>
      <c r="D35" s="81" t="s">
        <v>245</v>
      </c>
      <c r="E35" s="147">
        <v>45369</v>
      </c>
      <c r="F35" s="156">
        <v>13</v>
      </c>
      <c r="G35" s="82" t="s">
        <v>232</v>
      </c>
      <c r="H35" s="105"/>
      <c r="I35" s="108" t="s">
        <v>454</v>
      </c>
      <c r="J35" s="105"/>
      <c r="K35" s="106"/>
    </row>
    <row r="36" spans="1:11">
      <c r="A36" s="113" t="s">
        <v>243</v>
      </c>
      <c r="B36" s="81" t="s">
        <v>353</v>
      </c>
      <c r="C36" s="135">
        <v>1023950293</v>
      </c>
      <c r="D36" s="81" t="s">
        <v>246</v>
      </c>
      <c r="E36" s="147">
        <v>45369</v>
      </c>
      <c r="F36" s="174">
        <v>13</v>
      </c>
      <c r="G36" s="82" t="s">
        <v>232</v>
      </c>
      <c r="H36" s="105"/>
      <c r="I36" s="108" t="s">
        <v>454</v>
      </c>
      <c r="J36" s="105"/>
      <c r="K36" s="106"/>
    </row>
    <row r="37" spans="1:11">
      <c r="A37" s="113" t="s">
        <v>292</v>
      </c>
      <c r="B37" s="88" t="s">
        <v>24</v>
      </c>
      <c r="C37" s="138">
        <v>52897266</v>
      </c>
      <c r="D37" s="88" t="s">
        <v>293</v>
      </c>
      <c r="E37" s="148">
        <v>45369</v>
      </c>
      <c r="F37" s="158">
        <v>13</v>
      </c>
      <c r="G37" s="89" t="s">
        <v>281</v>
      </c>
      <c r="H37" s="88"/>
      <c r="I37" s="107" t="s">
        <v>470</v>
      </c>
      <c r="J37" s="88"/>
      <c r="K37" s="106"/>
    </row>
    <row r="38" spans="1:11">
      <c r="A38" s="113" t="s">
        <v>292</v>
      </c>
      <c r="B38" s="88" t="s">
        <v>24</v>
      </c>
      <c r="C38" s="138">
        <v>34951119</v>
      </c>
      <c r="D38" s="88" t="s">
        <v>294</v>
      </c>
      <c r="E38" s="148">
        <v>45369</v>
      </c>
      <c r="F38" s="158">
        <v>13</v>
      </c>
      <c r="G38" s="89" t="s">
        <v>281</v>
      </c>
      <c r="H38" s="88"/>
      <c r="I38" s="107" t="s">
        <v>470</v>
      </c>
      <c r="J38" s="88"/>
      <c r="K38" s="106"/>
    </row>
    <row r="39" spans="1:11">
      <c r="A39" s="114" t="s">
        <v>420</v>
      </c>
      <c r="B39" s="94" t="s">
        <v>422</v>
      </c>
      <c r="C39" s="139">
        <v>52465439</v>
      </c>
      <c r="D39" s="110" t="s">
        <v>423</v>
      </c>
      <c r="E39" s="95">
        <v>45369</v>
      </c>
      <c r="F39" s="157">
        <v>13</v>
      </c>
      <c r="G39" s="94" t="s">
        <v>393</v>
      </c>
      <c r="H39" s="112" t="s">
        <v>542</v>
      </c>
      <c r="I39" s="112" t="s">
        <v>462</v>
      </c>
      <c r="J39" s="112" t="s">
        <v>463</v>
      </c>
      <c r="K39" s="108" t="s">
        <v>464</v>
      </c>
    </row>
    <row r="40" spans="1:11">
      <c r="A40" s="114" t="s">
        <v>420</v>
      </c>
      <c r="B40" s="110" t="s">
        <v>254</v>
      </c>
      <c r="C40" s="139">
        <v>14191476</v>
      </c>
      <c r="D40" s="110" t="s">
        <v>424</v>
      </c>
      <c r="E40" s="95">
        <v>45369</v>
      </c>
      <c r="F40" s="170">
        <v>13</v>
      </c>
      <c r="G40" s="94" t="s">
        <v>393</v>
      </c>
      <c r="H40" s="112" t="s">
        <v>461</v>
      </c>
      <c r="I40" s="112" t="s">
        <v>462</v>
      </c>
      <c r="J40" s="112" t="s">
        <v>463</v>
      </c>
      <c r="K40" s="108" t="s">
        <v>464</v>
      </c>
    </row>
    <row r="41" spans="1:11">
      <c r="A41" s="114" t="s">
        <v>420</v>
      </c>
      <c r="B41" s="94" t="s">
        <v>24</v>
      </c>
      <c r="C41" s="139">
        <v>52832379</v>
      </c>
      <c r="D41" s="110" t="s">
        <v>421</v>
      </c>
      <c r="E41" s="95">
        <v>45369</v>
      </c>
      <c r="F41" s="157">
        <v>13</v>
      </c>
      <c r="G41" s="94" t="s">
        <v>393</v>
      </c>
      <c r="H41" s="112" t="s">
        <v>461</v>
      </c>
      <c r="I41" s="112" t="s">
        <v>462</v>
      </c>
      <c r="J41" s="112" t="s">
        <v>463</v>
      </c>
      <c r="K41" s="108" t="s">
        <v>464</v>
      </c>
    </row>
    <row r="42" spans="1:11">
      <c r="A42" s="114" t="s">
        <v>425</v>
      </c>
      <c r="B42" s="110" t="s">
        <v>353</v>
      </c>
      <c r="C42" s="139">
        <v>79557871</v>
      </c>
      <c r="D42" s="110" t="s">
        <v>427</v>
      </c>
      <c r="E42" s="95">
        <v>45369</v>
      </c>
      <c r="F42" s="170">
        <v>13</v>
      </c>
      <c r="G42" s="94" t="s">
        <v>393</v>
      </c>
      <c r="H42" s="110"/>
      <c r="I42" s="112" t="s">
        <v>455</v>
      </c>
      <c r="J42" s="112" t="s">
        <v>456</v>
      </c>
      <c r="K42" s="108" t="s">
        <v>457</v>
      </c>
    </row>
    <row r="43" spans="1:11">
      <c r="A43" s="114" t="s">
        <v>425</v>
      </c>
      <c r="B43" s="94" t="s">
        <v>24</v>
      </c>
      <c r="C43" s="139">
        <v>1024566216</v>
      </c>
      <c r="D43" s="110" t="s">
        <v>426</v>
      </c>
      <c r="E43" s="95">
        <v>45369</v>
      </c>
      <c r="F43" s="157">
        <v>13</v>
      </c>
      <c r="G43" s="94" t="s">
        <v>393</v>
      </c>
      <c r="H43" s="110"/>
      <c r="I43" s="112" t="s">
        <v>455</v>
      </c>
      <c r="J43" s="112" t="s">
        <v>456</v>
      </c>
      <c r="K43" s="108" t="s">
        <v>457</v>
      </c>
    </row>
    <row r="44" spans="1:11">
      <c r="A44" s="114" t="s">
        <v>425</v>
      </c>
      <c r="B44" s="94" t="s">
        <v>409</v>
      </c>
      <c r="C44" s="139">
        <v>1090447550</v>
      </c>
      <c r="D44" s="110" t="s">
        <v>428</v>
      </c>
      <c r="E44" s="165">
        <v>45402</v>
      </c>
      <c r="F44" s="164">
        <v>11</v>
      </c>
      <c r="G44" s="94" t="s">
        <v>393</v>
      </c>
      <c r="H44" s="110"/>
      <c r="I44" s="112" t="s">
        <v>455</v>
      </c>
      <c r="J44" s="112" t="s">
        <v>456</v>
      </c>
      <c r="K44" s="108" t="s">
        <v>457</v>
      </c>
    </row>
    <row r="45" spans="1:11">
      <c r="A45" s="114" t="s">
        <v>429</v>
      </c>
      <c r="B45" s="94" t="s">
        <v>24</v>
      </c>
      <c r="C45" s="139">
        <v>1033741958</v>
      </c>
      <c r="D45" s="110" t="s">
        <v>430</v>
      </c>
      <c r="E45" s="95">
        <v>45369</v>
      </c>
      <c r="F45" s="157">
        <v>13</v>
      </c>
      <c r="G45" s="94" t="s">
        <v>393</v>
      </c>
      <c r="H45" s="110"/>
      <c r="I45" s="112" t="s">
        <v>446</v>
      </c>
      <c r="J45" s="110"/>
      <c r="K45" s="106"/>
    </row>
    <row r="46" spans="1:11">
      <c r="A46" s="114" t="s">
        <v>429</v>
      </c>
      <c r="B46" s="94" t="s">
        <v>409</v>
      </c>
      <c r="C46" s="139">
        <v>52239435</v>
      </c>
      <c r="D46" s="110" t="s">
        <v>431</v>
      </c>
      <c r="E46" s="95">
        <v>45369</v>
      </c>
      <c r="F46" s="157">
        <v>13</v>
      </c>
      <c r="G46" s="94" t="s">
        <v>393</v>
      </c>
      <c r="H46" s="110"/>
      <c r="I46" s="112" t="s">
        <v>446</v>
      </c>
      <c r="J46" s="110"/>
      <c r="K46" s="106"/>
    </row>
    <row r="47" spans="1:11">
      <c r="A47" s="113" t="s">
        <v>248</v>
      </c>
      <c r="B47" s="81" t="s">
        <v>230</v>
      </c>
      <c r="C47" s="135">
        <v>1024547275</v>
      </c>
      <c r="D47" s="81" t="s">
        <v>249</v>
      </c>
      <c r="E47" s="147">
        <v>45369</v>
      </c>
      <c r="F47" s="156">
        <v>13</v>
      </c>
      <c r="G47" s="82" t="s">
        <v>232</v>
      </c>
      <c r="H47" s="105"/>
      <c r="I47" s="105"/>
      <c r="J47" s="105"/>
      <c r="K47" s="108" t="s">
        <v>466</v>
      </c>
    </row>
    <row r="48" spans="1:11">
      <c r="A48" s="113" t="s">
        <v>248</v>
      </c>
      <c r="B48" s="81" t="s">
        <v>230</v>
      </c>
      <c r="C48" s="135">
        <v>52028199</v>
      </c>
      <c r="D48" s="81" t="s">
        <v>250</v>
      </c>
      <c r="E48" s="146">
        <v>45371</v>
      </c>
      <c r="F48" s="156">
        <v>11</v>
      </c>
      <c r="G48" s="82" t="s">
        <v>232</v>
      </c>
      <c r="H48" s="105"/>
      <c r="I48" s="105"/>
      <c r="J48" s="105"/>
      <c r="K48" s="108" t="s">
        <v>466</v>
      </c>
    </row>
    <row r="49" spans="1:11">
      <c r="A49" s="113" t="s">
        <v>248</v>
      </c>
      <c r="B49" s="81" t="s">
        <v>230</v>
      </c>
      <c r="C49" s="135">
        <v>1016105801</v>
      </c>
      <c r="D49" s="81" t="s">
        <v>251</v>
      </c>
      <c r="E49" s="147">
        <v>45369</v>
      </c>
      <c r="F49" s="156">
        <v>13</v>
      </c>
      <c r="G49" s="82" t="s">
        <v>232</v>
      </c>
      <c r="H49" s="105"/>
      <c r="I49" s="105"/>
      <c r="J49" s="105"/>
      <c r="K49" s="108" t="s">
        <v>466</v>
      </c>
    </row>
    <row r="50" spans="1:11">
      <c r="A50" s="113" t="s">
        <v>248</v>
      </c>
      <c r="B50" s="81" t="s">
        <v>230</v>
      </c>
      <c r="C50" s="135">
        <v>1021395108</v>
      </c>
      <c r="D50" s="81" t="s">
        <v>252</v>
      </c>
      <c r="E50" s="147">
        <v>45369</v>
      </c>
      <c r="F50" s="156">
        <v>13</v>
      </c>
      <c r="G50" s="82" t="s">
        <v>232</v>
      </c>
      <c r="H50" s="105"/>
      <c r="I50" s="105"/>
      <c r="J50" s="105"/>
      <c r="K50" s="108" t="s">
        <v>466</v>
      </c>
    </row>
    <row r="51" spans="1:11">
      <c r="A51" s="113" t="s">
        <v>248</v>
      </c>
      <c r="B51" s="81" t="s">
        <v>353</v>
      </c>
      <c r="C51" s="135">
        <v>1015398680</v>
      </c>
      <c r="D51" s="81" t="s">
        <v>253</v>
      </c>
      <c r="E51" s="147">
        <v>45369</v>
      </c>
      <c r="F51" s="174">
        <v>13</v>
      </c>
      <c r="G51" s="82" t="s">
        <v>232</v>
      </c>
      <c r="H51" s="105"/>
      <c r="I51" s="105"/>
      <c r="J51" s="105"/>
      <c r="K51" s="108" t="s">
        <v>466</v>
      </c>
    </row>
    <row r="52" spans="1:11">
      <c r="A52" s="113" t="s">
        <v>248</v>
      </c>
      <c r="B52" s="81" t="s">
        <v>254</v>
      </c>
      <c r="C52" s="135">
        <v>1065241408</v>
      </c>
      <c r="D52" s="81" t="s">
        <v>255</v>
      </c>
      <c r="E52" s="146">
        <v>45371</v>
      </c>
      <c r="F52" s="174">
        <v>11</v>
      </c>
      <c r="G52" s="82" t="s">
        <v>232</v>
      </c>
      <c r="H52" s="105"/>
      <c r="I52" s="105"/>
      <c r="J52" s="105"/>
      <c r="K52" s="108" t="s">
        <v>466</v>
      </c>
    </row>
    <row r="53" spans="1:11">
      <c r="A53" s="113" t="s">
        <v>248</v>
      </c>
      <c r="B53" s="81" t="s">
        <v>353</v>
      </c>
      <c r="C53" s="135">
        <v>79449859</v>
      </c>
      <c r="D53" s="81" t="s">
        <v>256</v>
      </c>
      <c r="E53" s="147">
        <v>45369</v>
      </c>
      <c r="F53" s="174">
        <v>13</v>
      </c>
      <c r="G53" s="82" t="s">
        <v>232</v>
      </c>
      <c r="H53" s="105"/>
      <c r="I53" s="105"/>
      <c r="J53" s="105"/>
      <c r="K53" s="108" t="s">
        <v>466</v>
      </c>
    </row>
    <row r="54" spans="1:11">
      <c r="A54" s="114" t="s">
        <v>385</v>
      </c>
      <c r="B54" s="90" t="s">
        <v>353</v>
      </c>
      <c r="C54" s="136">
        <v>1049945027</v>
      </c>
      <c r="D54" s="109" t="s">
        <v>386</v>
      </c>
      <c r="E54" s="92">
        <v>45369</v>
      </c>
      <c r="F54" s="170">
        <v>13</v>
      </c>
      <c r="G54" s="91" t="s">
        <v>317</v>
      </c>
      <c r="H54" s="109"/>
      <c r="I54" s="109"/>
      <c r="J54" s="109"/>
      <c r="K54" s="106"/>
    </row>
    <row r="55" spans="1:11">
      <c r="A55" s="114" t="s">
        <v>385</v>
      </c>
      <c r="B55" s="90" t="s">
        <v>254</v>
      </c>
      <c r="C55" s="136">
        <v>79510190</v>
      </c>
      <c r="D55" s="109" t="s">
        <v>388</v>
      </c>
      <c r="E55" s="92">
        <v>45369</v>
      </c>
      <c r="F55" s="170">
        <v>13</v>
      </c>
      <c r="G55" s="91" t="s">
        <v>317</v>
      </c>
      <c r="H55" s="109"/>
      <c r="I55" s="109"/>
      <c r="J55" s="109"/>
      <c r="K55" s="106"/>
    </row>
    <row r="56" spans="1:11">
      <c r="A56" s="114" t="s">
        <v>385</v>
      </c>
      <c r="B56" s="90" t="s">
        <v>24</v>
      </c>
      <c r="C56" s="136">
        <v>53048357</v>
      </c>
      <c r="D56" s="144" t="s">
        <v>389</v>
      </c>
      <c r="E56" s="92">
        <v>45369</v>
      </c>
      <c r="F56" s="154">
        <v>13</v>
      </c>
      <c r="G56" s="91" t="s">
        <v>317</v>
      </c>
      <c r="H56" s="109"/>
      <c r="I56" s="109"/>
      <c r="J56" s="109"/>
      <c r="K56" s="106"/>
    </row>
    <row r="57" spans="1:11">
      <c r="A57" s="114" t="s">
        <v>385</v>
      </c>
      <c r="B57" s="90" t="s">
        <v>353</v>
      </c>
      <c r="C57" s="136">
        <v>79667853</v>
      </c>
      <c r="D57" s="109" t="s">
        <v>387</v>
      </c>
      <c r="E57" s="92">
        <v>45369</v>
      </c>
      <c r="F57" s="170">
        <v>13</v>
      </c>
      <c r="G57" s="91" t="s">
        <v>317</v>
      </c>
      <c r="H57" s="109"/>
      <c r="I57" s="109"/>
      <c r="J57" s="109"/>
      <c r="K57" s="106"/>
    </row>
    <row r="58" spans="1:11">
      <c r="A58" s="114" t="s">
        <v>385</v>
      </c>
      <c r="B58" s="90" t="s">
        <v>24</v>
      </c>
      <c r="C58" s="136">
        <v>1023017321</v>
      </c>
      <c r="D58" s="109" t="s">
        <v>390</v>
      </c>
      <c r="E58" s="92">
        <v>45369</v>
      </c>
      <c r="F58" s="154">
        <v>13</v>
      </c>
      <c r="G58" s="91" t="s">
        <v>317</v>
      </c>
      <c r="H58" s="109"/>
      <c r="I58" s="109"/>
      <c r="J58" s="109"/>
      <c r="K58" s="106"/>
    </row>
    <row r="59" spans="1:11">
      <c r="A59" s="114" t="s">
        <v>315</v>
      </c>
      <c r="B59" s="90" t="s">
        <v>353</v>
      </c>
      <c r="C59" s="136">
        <v>1005524163</v>
      </c>
      <c r="D59" s="109" t="s">
        <v>354</v>
      </c>
      <c r="E59" s="92">
        <v>45369</v>
      </c>
      <c r="F59" s="170">
        <v>13</v>
      </c>
      <c r="G59" s="91" t="s">
        <v>317</v>
      </c>
      <c r="H59" s="109"/>
      <c r="I59" s="109"/>
      <c r="J59" s="109"/>
      <c r="K59" s="108" t="s">
        <v>468</v>
      </c>
    </row>
    <row r="60" spans="1:11">
      <c r="A60" s="114" t="s">
        <v>315</v>
      </c>
      <c r="B60" s="90" t="s">
        <v>353</v>
      </c>
      <c r="C60" s="136">
        <v>79761257</v>
      </c>
      <c r="D60" s="109" t="s">
        <v>355</v>
      </c>
      <c r="E60" s="92">
        <v>45369</v>
      </c>
      <c r="F60" s="170">
        <v>13</v>
      </c>
      <c r="G60" s="91" t="s">
        <v>317</v>
      </c>
      <c r="H60" s="109"/>
      <c r="I60" s="109"/>
      <c r="J60" s="109"/>
      <c r="K60" s="108" t="s">
        <v>468</v>
      </c>
    </row>
    <row r="61" spans="1:11">
      <c r="A61" s="114" t="s">
        <v>315</v>
      </c>
      <c r="B61" s="90" t="s">
        <v>24</v>
      </c>
      <c r="C61" s="136">
        <v>1086727870</v>
      </c>
      <c r="D61" s="109" t="s">
        <v>318</v>
      </c>
      <c r="E61" s="92">
        <v>45369</v>
      </c>
      <c r="F61" s="154">
        <v>13</v>
      </c>
      <c r="G61" s="91" t="s">
        <v>317</v>
      </c>
      <c r="H61" s="109"/>
      <c r="I61" s="109"/>
      <c r="J61" s="109"/>
      <c r="K61" s="108" t="s">
        <v>468</v>
      </c>
    </row>
    <row r="62" spans="1:11">
      <c r="A62" s="114" t="s">
        <v>315</v>
      </c>
      <c r="B62" s="90" t="s">
        <v>24</v>
      </c>
      <c r="C62" s="136">
        <v>1033717516</v>
      </c>
      <c r="D62" s="109" t="s">
        <v>319</v>
      </c>
      <c r="E62" s="92">
        <v>45374</v>
      </c>
      <c r="F62" s="154">
        <v>8</v>
      </c>
      <c r="G62" s="91" t="s">
        <v>317</v>
      </c>
      <c r="H62" s="109"/>
      <c r="I62" s="109"/>
      <c r="J62" s="109"/>
      <c r="K62" s="108" t="s">
        <v>468</v>
      </c>
    </row>
    <row r="63" spans="1:11">
      <c r="A63" s="114" t="s">
        <v>315</v>
      </c>
      <c r="B63" s="90" t="s">
        <v>24</v>
      </c>
      <c r="C63" s="136">
        <v>35602050</v>
      </c>
      <c r="D63" s="109" t="s">
        <v>320</v>
      </c>
      <c r="E63" s="92">
        <v>45369</v>
      </c>
      <c r="F63" s="154">
        <v>13</v>
      </c>
      <c r="G63" s="91" t="s">
        <v>317</v>
      </c>
      <c r="H63" s="109"/>
      <c r="I63" s="109"/>
      <c r="J63" s="109"/>
      <c r="K63" s="108" t="s">
        <v>468</v>
      </c>
    </row>
    <row r="64" spans="1:11">
      <c r="A64" s="114" t="s">
        <v>315</v>
      </c>
      <c r="B64" s="90" t="s">
        <v>24</v>
      </c>
      <c r="C64" s="136">
        <v>64895144</v>
      </c>
      <c r="D64" s="109" t="s">
        <v>321</v>
      </c>
      <c r="E64" s="92">
        <v>45371</v>
      </c>
      <c r="F64" s="154">
        <v>11</v>
      </c>
      <c r="G64" s="91" t="s">
        <v>317</v>
      </c>
      <c r="H64" s="109"/>
      <c r="I64" s="109"/>
      <c r="J64" s="109"/>
      <c r="K64" s="108" t="s">
        <v>468</v>
      </c>
    </row>
    <row r="65" spans="1:11">
      <c r="A65" s="114" t="s">
        <v>315</v>
      </c>
      <c r="B65" s="90" t="s">
        <v>24</v>
      </c>
      <c r="C65" s="136">
        <v>52870883</v>
      </c>
      <c r="D65" s="109" t="s">
        <v>322</v>
      </c>
      <c r="E65" s="92">
        <v>45369</v>
      </c>
      <c r="F65" s="154">
        <v>13</v>
      </c>
      <c r="G65" s="91" t="s">
        <v>317</v>
      </c>
      <c r="H65" s="109"/>
      <c r="I65" s="109"/>
      <c r="J65" s="109"/>
      <c r="K65" s="108" t="s">
        <v>468</v>
      </c>
    </row>
    <row r="66" spans="1:11">
      <c r="A66" s="114" t="s">
        <v>315</v>
      </c>
      <c r="B66" s="90" t="s">
        <v>24</v>
      </c>
      <c r="C66" s="136">
        <v>1032365672</v>
      </c>
      <c r="D66" s="109" t="s">
        <v>323</v>
      </c>
      <c r="E66" s="92">
        <v>45369</v>
      </c>
      <c r="F66" s="154">
        <v>13</v>
      </c>
      <c r="G66" s="91" t="s">
        <v>317</v>
      </c>
      <c r="H66" s="109"/>
      <c r="I66" s="109"/>
      <c r="J66" s="109"/>
      <c r="K66" s="108" t="s">
        <v>468</v>
      </c>
    </row>
    <row r="67" spans="1:11">
      <c r="A67" s="114" t="s">
        <v>315</v>
      </c>
      <c r="B67" s="90" t="s">
        <v>24</v>
      </c>
      <c r="C67" s="136">
        <v>52734140</v>
      </c>
      <c r="D67" s="144" t="s">
        <v>324</v>
      </c>
      <c r="E67" s="92">
        <v>45369</v>
      </c>
      <c r="F67" s="154">
        <v>13</v>
      </c>
      <c r="G67" s="91" t="s">
        <v>317</v>
      </c>
      <c r="H67" s="109"/>
      <c r="I67" s="109"/>
      <c r="J67" s="109"/>
      <c r="K67" s="108" t="s">
        <v>468</v>
      </c>
    </row>
    <row r="68" spans="1:11">
      <c r="A68" s="114" t="s">
        <v>315</v>
      </c>
      <c r="B68" s="90" t="s">
        <v>24</v>
      </c>
      <c r="C68" s="136">
        <v>39801161</v>
      </c>
      <c r="D68" s="109" t="s">
        <v>325</v>
      </c>
      <c r="E68" s="92">
        <v>45371</v>
      </c>
      <c r="F68" s="154">
        <v>11</v>
      </c>
      <c r="G68" s="91" t="s">
        <v>317</v>
      </c>
      <c r="H68" s="109"/>
      <c r="I68" s="109"/>
      <c r="J68" s="109"/>
      <c r="K68" s="108" t="s">
        <v>468</v>
      </c>
    </row>
    <row r="69" spans="1:11">
      <c r="A69" s="114" t="s">
        <v>315</v>
      </c>
      <c r="B69" s="90" t="s">
        <v>24</v>
      </c>
      <c r="C69" s="136">
        <v>1031148383</v>
      </c>
      <c r="D69" s="109" t="s">
        <v>326</v>
      </c>
      <c r="E69" s="92">
        <v>45371</v>
      </c>
      <c r="F69" s="154">
        <v>11</v>
      </c>
      <c r="G69" s="91" t="s">
        <v>317</v>
      </c>
      <c r="H69" s="109"/>
      <c r="I69" s="109"/>
      <c r="J69" s="109"/>
      <c r="K69" s="108" t="s">
        <v>468</v>
      </c>
    </row>
    <row r="70" spans="1:11">
      <c r="A70" s="114" t="s">
        <v>315</v>
      </c>
      <c r="B70" s="90" t="s">
        <v>24</v>
      </c>
      <c r="C70" s="136">
        <v>1023928463</v>
      </c>
      <c r="D70" s="109" t="s">
        <v>327</v>
      </c>
      <c r="E70" s="92">
        <v>45369</v>
      </c>
      <c r="F70" s="154">
        <v>13</v>
      </c>
      <c r="G70" s="91" t="s">
        <v>317</v>
      </c>
      <c r="H70" s="109"/>
      <c r="I70" s="109"/>
      <c r="J70" s="109"/>
      <c r="K70" s="108" t="s">
        <v>468</v>
      </c>
    </row>
    <row r="71" spans="1:11">
      <c r="A71" s="114" t="s">
        <v>315</v>
      </c>
      <c r="B71" s="90" t="s">
        <v>24</v>
      </c>
      <c r="C71" s="136">
        <v>1033736024</v>
      </c>
      <c r="D71" s="109" t="s">
        <v>328</v>
      </c>
      <c r="E71" s="92">
        <v>45369</v>
      </c>
      <c r="F71" s="154">
        <v>13</v>
      </c>
      <c r="G71" s="91" t="s">
        <v>317</v>
      </c>
      <c r="H71" s="109"/>
      <c r="I71" s="109"/>
      <c r="J71" s="109"/>
      <c r="K71" s="108" t="s">
        <v>468</v>
      </c>
    </row>
    <row r="72" spans="1:11">
      <c r="A72" s="114" t="s">
        <v>315</v>
      </c>
      <c r="B72" s="90" t="s">
        <v>24</v>
      </c>
      <c r="C72" s="136">
        <v>52348638</v>
      </c>
      <c r="D72" s="109" t="s">
        <v>329</v>
      </c>
      <c r="E72" s="92">
        <v>45369</v>
      </c>
      <c r="F72" s="154">
        <v>13</v>
      </c>
      <c r="G72" s="91" t="s">
        <v>317</v>
      </c>
      <c r="H72" s="109"/>
      <c r="I72" s="109"/>
      <c r="J72" s="109"/>
      <c r="K72" s="108" t="s">
        <v>468</v>
      </c>
    </row>
    <row r="73" spans="1:11">
      <c r="A73" s="114" t="s">
        <v>315</v>
      </c>
      <c r="B73" s="90" t="s">
        <v>24</v>
      </c>
      <c r="C73" s="136">
        <v>52112939</v>
      </c>
      <c r="D73" s="109" t="s">
        <v>330</v>
      </c>
      <c r="E73" s="92">
        <v>45369</v>
      </c>
      <c r="F73" s="154">
        <v>13</v>
      </c>
      <c r="G73" s="91" t="s">
        <v>317</v>
      </c>
      <c r="H73" s="109"/>
      <c r="I73" s="109"/>
      <c r="J73" s="109"/>
      <c r="K73" s="108" t="s">
        <v>468</v>
      </c>
    </row>
    <row r="74" spans="1:11">
      <c r="A74" s="114" t="s">
        <v>315</v>
      </c>
      <c r="B74" s="90" t="s">
        <v>254</v>
      </c>
      <c r="C74" s="136">
        <v>79771060</v>
      </c>
      <c r="D74" s="109" t="s">
        <v>364</v>
      </c>
      <c r="E74" s="92">
        <v>45369</v>
      </c>
      <c r="F74" s="170">
        <v>13</v>
      </c>
      <c r="G74" s="91" t="s">
        <v>317</v>
      </c>
      <c r="H74" s="109"/>
      <c r="I74" s="109"/>
      <c r="J74" s="109"/>
      <c r="K74" s="108" t="s">
        <v>468</v>
      </c>
    </row>
    <row r="75" spans="1:11">
      <c r="A75" s="114" t="s">
        <v>315</v>
      </c>
      <c r="B75" s="90" t="s">
        <v>24</v>
      </c>
      <c r="C75" s="136">
        <v>52505010</v>
      </c>
      <c r="D75" s="109" t="s">
        <v>331</v>
      </c>
      <c r="E75" s="92">
        <v>45369</v>
      </c>
      <c r="F75" s="154">
        <v>13</v>
      </c>
      <c r="G75" s="91" t="s">
        <v>317</v>
      </c>
      <c r="H75" s="109"/>
      <c r="I75" s="109"/>
      <c r="J75" s="109"/>
      <c r="K75" s="108" t="s">
        <v>468</v>
      </c>
    </row>
    <row r="76" spans="1:11">
      <c r="A76" s="114" t="s">
        <v>315</v>
      </c>
      <c r="B76" s="90" t="s">
        <v>24</v>
      </c>
      <c r="C76" s="136">
        <v>1082243640</v>
      </c>
      <c r="D76" s="109" t="s">
        <v>332</v>
      </c>
      <c r="E76" s="92">
        <v>45369</v>
      </c>
      <c r="F76" s="154">
        <v>13</v>
      </c>
      <c r="G76" s="91" t="s">
        <v>317</v>
      </c>
      <c r="H76" s="109"/>
      <c r="I76" s="109"/>
      <c r="J76" s="109"/>
      <c r="K76" s="108" t="s">
        <v>468</v>
      </c>
    </row>
    <row r="77" spans="1:11">
      <c r="A77" s="114" t="s">
        <v>315</v>
      </c>
      <c r="B77" s="90" t="s">
        <v>353</v>
      </c>
      <c r="C77" s="136">
        <v>92260161</v>
      </c>
      <c r="D77" s="109" t="s">
        <v>356</v>
      </c>
      <c r="E77" s="92">
        <v>45369</v>
      </c>
      <c r="F77" s="170">
        <v>13</v>
      </c>
      <c r="G77" s="91" t="s">
        <v>317</v>
      </c>
      <c r="H77" s="109"/>
      <c r="I77" s="109"/>
      <c r="J77" s="109"/>
      <c r="K77" s="108" t="s">
        <v>468</v>
      </c>
    </row>
    <row r="78" spans="1:11">
      <c r="A78" s="90" t="s">
        <v>315</v>
      </c>
      <c r="B78" s="90" t="s">
        <v>277</v>
      </c>
      <c r="C78" s="136">
        <v>52554338</v>
      </c>
      <c r="D78" s="144" t="s">
        <v>316</v>
      </c>
      <c r="E78" s="92">
        <v>45369</v>
      </c>
      <c r="F78" s="154">
        <v>13</v>
      </c>
      <c r="G78" s="91" t="s">
        <v>317</v>
      </c>
      <c r="H78" s="109"/>
      <c r="I78" s="109"/>
      <c r="J78" s="109"/>
      <c r="K78" s="108" t="s">
        <v>468</v>
      </c>
    </row>
    <row r="79" spans="1:11">
      <c r="A79" s="114" t="s">
        <v>315</v>
      </c>
      <c r="B79" s="90" t="s">
        <v>353</v>
      </c>
      <c r="C79" s="136">
        <v>1032432651</v>
      </c>
      <c r="D79" s="144" t="s">
        <v>357</v>
      </c>
      <c r="E79" s="92">
        <v>45369</v>
      </c>
      <c r="F79" s="170">
        <v>13</v>
      </c>
      <c r="G79" s="91" t="s">
        <v>317</v>
      </c>
      <c r="H79" s="109"/>
      <c r="I79" s="109"/>
      <c r="J79" s="109"/>
      <c r="K79" s="108" t="s">
        <v>468</v>
      </c>
    </row>
    <row r="80" spans="1:11">
      <c r="A80" s="114" t="s">
        <v>315</v>
      </c>
      <c r="B80" s="90" t="s">
        <v>353</v>
      </c>
      <c r="C80" s="136">
        <v>1016028720</v>
      </c>
      <c r="D80" s="109" t="s">
        <v>358</v>
      </c>
      <c r="E80" s="92">
        <v>45369</v>
      </c>
      <c r="F80" s="170">
        <v>13</v>
      </c>
      <c r="G80" s="91" t="s">
        <v>317</v>
      </c>
      <c r="H80" s="109"/>
      <c r="I80" s="109"/>
      <c r="J80" s="109"/>
      <c r="K80" s="108" t="s">
        <v>468</v>
      </c>
    </row>
    <row r="81" spans="1:11">
      <c r="A81" s="114" t="s">
        <v>315</v>
      </c>
      <c r="B81" s="90" t="s">
        <v>24</v>
      </c>
      <c r="C81" s="136">
        <v>1026258321</v>
      </c>
      <c r="D81" s="153" t="s">
        <v>333</v>
      </c>
      <c r="E81" s="92">
        <v>45369</v>
      </c>
      <c r="F81" s="170" t="s">
        <v>516</v>
      </c>
      <c r="G81" s="91" t="s">
        <v>317</v>
      </c>
      <c r="H81" s="109"/>
      <c r="I81" s="109"/>
      <c r="J81" s="109"/>
      <c r="K81" s="108" t="s">
        <v>468</v>
      </c>
    </row>
    <row r="82" spans="1:11">
      <c r="A82" s="114" t="s">
        <v>315</v>
      </c>
      <c r="B82" s="90" t="s">
        <v>24</v>
      </c>
      <c r="C82" s="136">
        <v>1022363890</v>
      </c>
      <c r="D82" s="109" t="s">
        <v>334</v>
      </c>
      <c r="E82" s="92">
        <v>45369</v>
      </c>
      <c r="F82" s="154">
        <v>13</v>
      </c>
      <c r="G82" s="91" t="s">
        <v>317</v>
      </c>
      <c r="H82" s="109"/>
      <c r="I82" s="109"/>
      <c r="J82" s="109"/>
      <c r="K82" s="108" t="s">
        <v>468</v>
      </c>
    </row>
    <row r="83" spans="1:11">
      <c r="A83" s="114" t="s">
        <v>315</v>
      </c>
      <c r="B83" s="90" t="s">
        <v>24</v>
      </c>
      <c r="C83" s="136">
        <v>1033681788</v>
      </c>
      <c r="D83" s="109" t="s">
        <v>335</v>
      </c>
      <c r="E83" s="92">
        <v>45369</v>
      </c>
      <c r="F83" s="154">
        <v>13</v>
      </c>
      <c r="G83" s="91" t="s">
        <v>317</v>
      </c>
      <c r="H83" s="109"/>
      <c r="I83" s="109"/>
      <c r="J83" s="109"/>
      <c r="K83" s="108" t="s">
        <v>468</v>
      </c>
    </row>
    <row r="84" spans="1:11">
      <c r="A84" s="114" t="s">
        <v>315</v>
      </c>
      <c r="B84" s="90" t="s">
        <v>336</v>
      </c>
      <c r="C84" s="136">
        <v>1063148543</v>
      </c>
      <c r="D84" s="109" t="s">
        <v>337</v>
      </c>
      <c r="E84" s="92">
        <v>45369</v>
      </c>
      <c r="F84" s="173">
        <v>13</v>
      </c>
      <c r="G84" s="91" t="s">
        <v>317</v>
      </c>
      <c r="H84" s="109"/>
      <c r="I84" s="109"/>
      <c r="J84" s="109"/>
      <c r="K84" s="108" t="s">
        <v>468</v>
      </c>
    </row>
    <row r="85" spans="1:11">
      <c r="A85" s="114" t="s">
        <v>315</v>
      </c>
      <c r="B85" s="90" t="s">
        <v>353</v>
      </c>
      <c r="C85" s="136">
        <v>1024477933</v>
      </c>
      <c r="D85" s="109" t="s">
        <v>359</v>
      </c>
      <c r="E85" s="92">
        <v>45369</v>
      </c>
      <c r="F85" s="170">
        <v>13</v>
      </c>
      <c r="G85" s="91" t="s">
        <v>317</v>
      </c>
      <c r="H85" s="109"/>
      <c r="I85" s="109"/>
      <c r="J85" s="109"/>
      <c r="K85" s="108" t="s">
        <v>468</v>
      </c>
    </row>
    <row r="86" spans="1:11">
      <c r="A86" s="114" t="s">
        <v>315</v>
      </c>
      <c r="B86" s="90" t="s">
        <v>24</v>
      </c>
      <c r="C86" s="136">
        <v>1012331832</v>
      </c>
      <c r="D86" s="109" t="s">
        <v>338</v>
      </c>
      <c r="E86" s="92">
        <v>45369</v>
      </c>
      <c r="F86" s="154">
        <v>13</v>
      </c>
      <c r="G86" s="91" t="s">
        <v>317</v>
      </c>
      <c r="H86" s="109"/>
      <c r="I86" s="109"/>
      <c r="J86" s="109"/>
      <c r="K86" s="108" t="s">
        <v>468</v>
      </c>
    </row>
    <row r="87" spans="1:11">
      <c r="A87" s="114" t="s">
        <v>315</v>
      </c>
      <c r="B87" s="90" t="s">
        <v>24</v>
      </c>
      <c r="C87" s="136">
        <v>1052957561</v>
      </c>
      <c r="D87" s="144" t="s">
        <v>339</v>
      </c>
      <c r="E87" s="92">
        <v>45369</v>
      </c>
      <c r="F87" s="154">
        <v>13</v>
      </c>
      <c r="G87" s="91" t="s">
        <v>317</v>
      </c>
      <c r="H87" s="109"/>
      <c r="I87" s="109"/>
      <c r="J87" s="109"/>
      <c r="K87" s="108" t="s">
        <v>468</v>
      </c>
    </row>
    <row r="88" spans="1:11">
      <c r="A88" s="114" t="s">
        <v>315</v>
      </c>
      <c r="B88" s="90" t="s">
        <v>24</v>
      </c>
      <c r="C88" s="136">
        <v>37342544</v>
      </c>
      <c r="D88" s="109" t="s">
        <v>340</v>
      </c>
      <c r="E88" s="92">
        <v>45369</v>
      </c>
      <c r="F88" s="154">
        <v>13</v>
      </c>
      <c r="G88" s="91" t="s">
        <v>317</v>
      </c>
      <c r="H88" s="109"/>
      <c r="I88" s="109"/>
      <c r="J88" s="109"/>
      <c r="K88" s="108" t="s">
        <v>468</v>
      </c>
    </row>
    <row r="89" spans="1:11">
      <c r="A89" s="114" t="s">
        <v>315</v>
      </c>
      <c r="B89" s="90" t="s">
        <v>353</v>
      </c>
      <c r="C89" s="136">
        <v>80391453</v>
      </c>
      <c r="D89" s="109" t="s">
        <v>360</v>
      </c>
      <c r="E89" s="92">
        <v>45369</v>
      </c>
      <c r="F89" s="170">
        <v>13</v>
      </c>
      <c r="G89" s="91" t="s">
        <v>317</v>
      </c>
      <c r="H89" s="109"/>
      <c r="I89" s="109"/>
      <c r="J89" s="109"/>
      <c r="K89" s="108" t="s">
        <v>468</v>
      </c>
    </row>
    <row r="90" spans="1:11">
      <c r="A90" s="114" t="s">
        <v>315</v>
      </c>
      <c r="B90" s="90" t="s">
        <v>24</v>
      </c>
      <c r="C90" s="136">
        <v>36466591</v>
      </c>
      <c r="D90" s="144" t="s">
        <v>341</v>
      </c>
      <c r="E90" s="92">
        <v>45369</v>
      </c>
      <c r="F90" s="154">
        <v>13</v>
      </c>
      <c r="G90" s="91" t="s">
        <v>317</v>
      </c>
      <c r="H90" s="109"/>
      <c r="I90" s="109"/>
      <c r="J90" s="109"/>
      <c r="K90" s="108" t="s">
        <v>468</v>
      </c>
    </row>
    <row r="91" spans="1:11">
      <c r="A91" s="114" t="s">
        <v>315</v>
      </c>
      <c r="B91" s="90" t="s">
        <v>24</v>
      </c>
      <c r="C91" s="136">
        <v>52742012</v>
      </c>
      <c r="D91" s="109" t="s">
        <v>342</v>
      </c>
      <c r="E91" s="92">
        <v>45369</v>
      </c>
      <c r="F91" s="154">
        <v>13</v>
      </c>
      <c r="G91" s="91" t="s">
        <v>317</v>
      </c>
      <c r="H91" s="109"/>
      <c r="I91" s="109"/>
      <c r="J91" s="109"/>
      <c r="K91" s="108" t="s">
        <v>468</v>
      </c>
    </row>
    <row r="92" spans="1:11">
      <c r="A92" s="114" t="s">
        <v>315</v>
      </c>
      <c r="B92" s="90" t="s">
        <v>24</v>
      </c>
      <c r="C92" s="136">
        <v>1073673765</v>
      </c>
      <c r="D92" s="109" t="s">
        <v>343</v>
      </c>
      <c r="E92" s="92">
        <v>45369</v>
      </c>
      <c r="F92" s="154">
        <v>13</v>
      </c>
      <c r="G92" s="91" t="s">
        <v>317</v>
      </c>
      <c r="H92" s="109"/>
      <c r="I92" s="109"/>
      <c r="J92" s="109"/>
      <c r="K92" s="108" t="s">
        <v>468</v>
      </c>
    </row>
    <row r="93" spans="1:11">
      <c r="A93" s="114" t="s">
        <v>315</v>
      </c>
      <c r="B93" s="90" t="s">
        <v>353</v>
      </c>
      <c r="C93" s="136">
        <v>4266714</v>
      </c>
      <c r="D93" s="109" t="s">
        <v>361</v>
      </c>
      <c r="E93" s="92">
        <v>45369</v>
      </c>
      <c r="F93" s="170">
        <v>13</v>
      </c>
      <c r="G93" s="91" t="s">
        <v>317</v>
      </c>
      <c r="H93" s="109"/>
      <c r="I93" s="109"/>
      <c r="J93" s="109"/>
      <c r="K93" s="108" t="s">
        <v>468</v>
      </c>
    </row>
    <row r="94" spans="1:11">
      <c r="A94" s="90" t="s">
        <v>315</v>
      </c>
      <c r="B94" s="90" t="s">
        <v>277</v>
      </c>
      <c r="C94" s="136">
        <v>1022931201</v>
      </c>
      <c r="D94" s="153" t="s">
        <v>503</v>
      </c>
      <c r="E94" s="92">
        <v>45369</v>
      </c>
      <c r="F94" s="154">
        <v>13</v>
      </c>
      <c r="G94" s="91" t="s">
        <v>317</v>
      </c>
      <c r="H94" s="109"/>
      <c r="I94" s="109"/>
      <c r="J94" s="109"/>
      <c r="K94" s="108" t="s">
        <v>468</v>
      </c>
    </row>
    <row r="95" spans="1:11">
      <c r="A95" s="114" t="s">
        <v>315</v>
      </c>
      <c r="B95" s="90" t="s">
        <v>24</v>
      </c>
      <c r="C95" s="136">
        <v>1024483297</v>
      </c>
      <c r="D95" s="109" t="s">
        <v>344</v>
      </c>
      <c r="E95" s="92">
        <v>45369</v>
      </c>
      <c r="F95" s="154">
        <v>13</v>
      </c>
      <c r="G95" s="91" t="s">
        <v>317</v>
      </c>
      <c r="H95" s="109"/>
      <c r="I95" s="109"/>
      <c r="J95" s="109"/>
      <c r="K95" s="108" t="s">
        <v>468</v>
      </c>
    </row>
    <row r="96" spans="1:11">
      <c r="A96" s="114" t="s">
        <v>315</v>
      </c>
      <c r="B96" s="90" t="s">
        <v>24</v>
      </c>
      <c r="C96" s="136">
        <v>1033734646</v>
      </c>
      <c r="D96" s="109" t="s">
        <v>345</v>
      </c>
      <c r="E96" s="92">
        <v>45369</v>
      </c>
      <c r="F96" s="154">
        <v>13</v>
      </c>
      <c r="G96" s="91" t="s">
        <v>317</v>
      </c>
      <c r="H96" s="109"/>
      <c r="I96" s="109"/>
      <c r="J96" s="109"/>
      <c r="K96" s="108" t="s">
        <v>468</v>
      </c>
    </row>
    <row r="97" spans="1:11">
      <c r="A97" s="114" t="s">
        <v>315</v>
      </c>
      <c r="B97" s="90" t="s">
        <v>24</v>
      </c>
      <c r="C97" s="136">
        <v>51837271</v>
      </c>
      <c r="D97" s="109" t="s">
        <v>346</v>
      </c>
      <c r="E97" s="92">
        <v>45369</v>
      </c>
      <c r="F97" s="154">
        <v>13</v>
      </c>
      <c r="G97" s="91" t="s">
        <v>317</v>
      </c>
      <c r="H97" s="109"/>
      <c r="I97" s="109"/>
      <c r="J97" s="109"/>
      <c r="K97" s="108" t="s">
        <v>468</v>
      </c>
    </row>
    <row r="98" spans="1:11">
      <c r="A98" s="114" t="s">
        <v>315</v>
      </c>
      <c r="B98" s="90" t="s">
        <v>24</v>
      </c>
      <c r="C98" s="136">
        <v>52973679</v>
      </c>
      <c r="D98" s="109" t="s">
        <v>347</v>
      </c>
      <c r="E98" s="92">
        <v>45369</v>
      </c>
      <c r="F98" s="154">
        <v>13</v>
      </c>
      <c r="G98" s="91" t="s">
        <v>317</v>
      </c>
      <c r="H98" s="109"/>
      <c r="I98" s="109"/>
      <c r="J98" s="109"/>
      <c r="K98" s="108" t="s">
        <v>468</v>
      </c>
    </row>
    <row r="99" spans="1:11">
      <c r="A99" s="114" t="s">
        <v>315</v>
      </c>
      <c r="B99" s="90" t="s">
        <v>24</v>
      </c>
      <c r="C99" s="136">
        <v>1020792307</v>
      </c>
      <c r="D99" s="109" t="s">
        <v>348</v>
      </c>
      <c r="E99" s="92">
        <v>45369</v>
      </c>
      <c r="F99" s="154">
        <v>13</v>
      </c>
      <c r="G99" s="91" t="s">
        <v>317</v>
      </c>
      <c r="H99" s="109"/>
      <c r="I99" s="109"/>
      <c r="J99" s="109"/>
      <c r="K99" s="108" t="s">
        <v>468</v>
      </c>
    </row>
    <row r="100" spans="1:11">
      <c r="A100" s="114" t="s">
        <v>315</v>
      </c>
      <c r="B100" s="90" t="s">
        <v>24</v>
      </c>
      <c r="C100" s="136">
        <v>52292687</v>
      </c>
      <c r="D100" s="109" t="s">
        <v>349</v>
      </c>
      <c r="E100" s="92">
        <v>45369</v>
      </c>
      <c r="F100" s="154">
        <v>13</v>
      </c>
      <c r="G100" s="91" t="s">
        <v>317</v>
      </c>
      <c r="H100" s="109"/>
      <c r="I100" s="109"/>
      <c r="J100" s="109"/>
      <c r="K100" s="108" t="s">
        <v>468</v>
      </c>
    </row>
    <row r="101" spans="1:11">
      <c r="A101" s="114" t="s">
        <v>315</v>
      </c>
      <c r="B101" s="90" t="s">
        <v>353</v>
      </c>
      <c r="C101" s="136">
        <v>1010003092</v>
      </c>
      <c r="D101" s="109" t="s">
        <v>362</v>
      </c>
      <c r="E101" s="92">
        <v>45374</v>
      </c>
      <c r="F101" s="170">
        <v>8</v>
      </c>
      <c r="G101" s="91" t="s">
        <v>317</v>
      </c>
      <c r="H101" s="109"/>
      <c r="I101" s="109"/>
      <c r="J101" s="109"/>
      <c r="K101" s="108" t="s">
        <v>468</v>
      </c>
    </row>
    <row r="102" spans="1:11">
      <c r="A102" s="114" t="s">
        <v>315</v>
      </c>
      <c r="B102" s="90" t="s">
        <v>24</v>
      </c>
      <c r="C102" s="136">
        <v>52704600</v>
      </c>
      <c r="D102" s="144" t="s">
        <v>350</v>
      </c>
      <c r="E102" s="92">
        <v>45369</v>
      </c>
      <c r="F102" s="154">
        <v>13</v>
      </c>
      <c r="G102" s="91" t="s">
        <v>317</v>
      </c>
      <c r="H102" s="109"/>
      <c r="I102" s="109"/>
      <c r="J102" s="109"/>
      <c r="K102" s="108" t="s">
        <v>468</v>
      </c>
    </row>
    <row r="103" spans="1:11">
      <c r="A103" s="114" t="s">
        <v>315</v>
      </c>
      <c r="B103" s="90" t="s">
        <v>24</v>
      </c>
      <c r="C103" s="136">
        <v>52751080</v>
      </c>
      <c r="D103" s="109" t="s">
        <v>351</v>
      </c>
      <c r="E103" s="92">
        <v>45369</v>
      </c>
      <c r="F103" s="154">
        <v>13</v>
      </c>
      <c r="G103" s="91" t="s">
        <v>317</v>
      </c>
      <c r="H103" s="109"/>
      <c r="I103" s="109"/>
      <c r="J103" s="109"/>
      <c r="K103" s="108" t="s">
        <v>468</v>
      </c>
    </row>
    <row r="104" spans="1:11">
      <c r="A104" s="114" t="s">
        <v>315</v>
      </c>
      <c r="B104" s="90" t="s">
        <v>353</v>
      </c>
      <c r="C104" s="136">
        <v>1126122551</v>
      </c>
      <c r="D104" s="109" t="s">
        <v>363</v>
      </c>
      <c r="E104" s="92">
        <v>45369</v>
      </c>
      <c r="F104" s="170">
        <v>13</v>
      </c>
      <c r="G104" s="91" t="s">
        <v>317</v>
      </c>
      <c r="H104" s="109"/>
      <c r="I104" s="109"/>
      <c r="J104" s="109"/>
      <c r="K104" s="108" t="s">
        <v>468</v>
      </c>
    </row>
    <row r="105" spans="1:11">
      <c r="A105" s="114" t="s">
        <v>315</v>
      </c>
      <c r="B105" s="90" t="s">
        <v>24</v>
      </c>
      <c r="C105" s="136">
        <v>52776866</v>
      </c>
      <c r="D105" s="109" t="s">
        <v>352</v>
      </c>
      <c r="E105" s="92">
        <v>45369</v>
      </c>
      <c r="F105" s="154">
        <v>13</v>
      </c>
      <c r="G105" s="91" t="s">
        <v>317</v>
      </c>
      <c r="H105" s="109"/>
      <c r="I105" s="109"/>
      <c r="J105" s="109"/>
      <c r="K105" s="108" t="s">
        <v>468</v>
      </c>
    </row>
    <row r="106" spans="1:11">
      <c r="A106" s="114" t="s">
        <v>365</v>
      </c>
      <c r="B106" s="90" t="s">
        <v>24</v>
      </c>
      <c r="C106" s="136">
        <v>53005655</v>
      </c>
      <c r="D106" s="109" t="s">
        <v>366</v>
      </c>
      <c r="E106" s="92">
        <v>45369</v>
      </c>
      <c r="F106" s="154">
        <v>13</v>
      </c>
      <c r="G106" s="91" t="s">
        <v>317</v>
      </c>
      <c r="H106" s="109"/>
      <c r="I106" s="109"/>
      <c r="J106" s="109"/>
      <c r="K106" s="108" t="s">
        <v>467</v>
      </c>
    </row>
    <row r="107" spans="1:11">
      <c r="A107" s="114" t="s">
        <v>365</v>
      </c>
      <c r="B107" s="90" t="s">
        <v>24</v>
      </c>
      <c r="C107" s="136">
        <v>1023898933</v>
      </c>
      <c r="D107" s="109" t="s">
        <v>367</v>
      </c>
      <c r="E107" s="92">
        <v>45369</v>
      </c>
      <c r="F107" s="154">
        <v>13</v>
      </c>
      <c r="G107" s="91" t="s">
        <v>317</v>
      </c>
      <c r="H107" s="109"/>
      <c r="I107" s="109"/>
      <c r="J107" s="109"/>
      <c r="K107" s="108" t="s">
        <v>467</v>
      </c>
    </row>
    <row r="108" spans="1:11">
      <c r="A108" s="84" t="s">
        <v>235</v>
      </c>
      <c r="B108" s="81" t="s">
        <v>230</v>
      </c>
      <c r="C108" s="137">
        <v>52164356</v>
      </c>
      <c r="D108" s="83" t="s">
        <v>236</v>
      </c>
      <c r="E108" s="147">
        <v>45369</v>
      </c>
      <c r="F108" s="156">
        <v>13</v>
      </c>
      <c r="G108" s="82" t="s">
        <v>232</v>
      </c>
      <c r="H108" s="105"/>
      <c r="I108" s="105"/>
      <c r="J108" s="105"/>
      <c r="K108" s="106"/>
    </row>
    <row r="109" spans="1:11">
      <c r="A109" s="84" t="s">
        <v>235</v>
      </c>
      <c r="B109" s="81" t="s">
        <v>230</v>
      </c>
      <c r="C109" s="135">
        <v>1024477306</v>
      </c>
      <c r="D109" s="81" t="s">
        <v>237</v>
      </c>
      <c r="E109" s="147">
        <v>45369</v>
      </c>
      <c r="F109" s="156">
        <v>13</v>
      </c>
      <c r="G109" s="82" t="s">
        <v>232</v>
      </c>
      <c r="H109" s="105"/>
      <c r="I109" s="105"/>
      <c r="J109" s="105"/>
      <c r="K109" s="106"/>
    </row>
    <row r="110" spans="1:11">
      <c r="A110" s="84" t="s">
        <v>235</v>
      </c>
      <c r="B110" s="81" t="s">
        <v>230</v>
      </c>
      <c r="C110" s="135">
        <v>52500946</v>
      </c>
      <c r="D110" s="81" t="s">
        <v>238</v>
      </c>
      <c r="E110" s="146">
        <v>45371</v>
      </c>
      <c r="F110" s="156">
        <v>11</v>
      </c>
      <c r="G110" s="82" t="s">
        <v>232</v>
      </c>
      <c r="H110" s="105"/>
      <c r="I110" s="105"/>
      <c r="J110" s="105"/>
      <c r="K110" s="106"/>
    </row>
    <row r="111" spans="1:11">
      <c r="A111" s="84" t="s">
        <v>235</v>
      </c>
      <c r="B111" s="81" t="s">
        <v>230</v>
      </c>
      <c r="C111" s="135">
        <v>1013618485</v>
      </c>
      <c r="D111" s="81" t="s">
        <v>239</v>
      </c>
      <c r="E111" s="146">
        <v>45371</v>
      </c>
      <c r="F111" s="156">
        <v>11</v>
      </c>
      <c r="G111" s="82" t="s">
        <v>232</v>
      </c>
      <c r="H111" s="105"/>
      <c r="I111" s="105"/>
      <c r="J111" s="105"/>
      <c r="K111" s="106"/>
    </row>
    <row r="112" spans="1:11">
      <c r="A112" s="84" t="s">
        <v>235</v>
      </c>
      <c r="B112" s="81" t="s">
        <v>353</v>
      </c>
      <c r="C112" s="135">
        <v>80369946</v>
      </c>
      <c r="D112" s="81" t="s">
        <v>240</v>
      </c>
      <c r="E112" s="147">
        <v>45369</v>
      </c>
      <c r="F112" s="174">
        <v>13</v>
      </c>
      <c r="G112" s="82" t="s">
        <v>232</v>
      </c>
      <c r="H112" s="105"/>
      <c r="I112" s="105"/>
      <c r="J112" s="105"/>
      <c r="K112" s="106"/>
    </row>
    <row r="113" spans="1:11">
      <c r="A113" s="84" t="s">
        <v>235</v>
      </c>
      <c r="B113" s="81" t="s">
        <v>230</v>
      </c>
      <c r="C113" s="140">
        <v>1133674125</v>
      </c>
      <c r="D113" s="85" t="s">
        <v>241</v>
      </c>
      <c r="E113" s="147">
        <v>45369</v>
      </c>
      <c r="F113" s="173">
        <v>13</v>
      </c>
      <c r="G113" s="82" t="s">
        <v>232</v>
      </c>
      <c r="H113" s="105"/>
      <c r="I113" s="105"/>
      <c r="J113" s="105"/>
      <c r="K113" s="106"/>
    </row>
    <row r="114" spans="1:11">
      <c r="A114" s="84" t="s">
        <v>235</v>
      </c>
      <c r="B114" s="81" t="s">
        <v>230</v>
      </c>
      <c r="C114" s="135">
        <v>39802794</v>
      </c>
      <c r="D114" s="81" t="s">
        <v>242</v>
      </c>
      <c r="E114" s="147">
        <v>45369</v>
      </c>
      <c r="F114" s="156">
        <v>13</v>
      </c>
      <c r="G114" s="82" t="s">
        <v>232</v>
      </c>
      <c r="H114" s="105"/>
      <c r="I114" s="105"/>
      <c r="J114" s="105"/>
      <c r="K114" s="106"/>
    </row>
    <row r="115" spans="1:11">
      <c r="A115" s="114" t="s">
        <v>391</v>
      </c>
      <c r="B115" s="94" t="s">
        <v>24</v>
      </c>
      <c r="C115" s="139">
        <v>52164364</v>
      </c>
      <c r="D115" s="110" t="s">
        <v>397</v>
      </c>
      <c r="E115" s="95">
        <v>45369</v>
      </c>
      <c r="F115" s="157">
        <v>13</v>
      </c>
      <c r="G115" s="94" t="s">
        <v>393</v>
      </c>
      <c r="H115" s="112" t="s">
        <v>543</v>
      </c>
      <c r="I115" s="110"/>
      <c r="J115" s="110"/>
      <c r="K115" s="106"/>
    </row>
    <row r="116" spans="1:11">
      <c r="A116" s="114" t="s">
        <v>391</v>
      </c>
      <c r="B116" s="94" t="s">
        <v>24</v>
      </c>
      <c r="C116" s="139">
        <v>20485336</v>
      </c>
      <c r="D116" s="110" t="s">
        <v>392</v>
      </c>
      <c r="E116" s="95">
        <v>45369</v>
      </c>
      <c r="F116" s="157">
        <v>13</v>
      </c>
      <c r="G116" s="94" t="s">
        <v>393</v>
      </c>
      <c r="H116" s="112" t="s">
        <v>458</v>
      </c>
      <c r="I116" s="110"/>
      <c r="J116" s="110"/>
      <c r="K116" s="106"/>
    </row>
    <row r="117" spans="1:11">
      <c r="A117" s="114" t="s">
        <v>391</v>
      </c>
      <c r="B117" s="94" t="s">
        <v>24</v>
      </c>
      <c r="C117" s="139">
        <v>1013657628</v>
      </c>
      <c r="D117" s="110" t="s">
        <v>394</v>
      </c>
      <c r="E117" s="95">
        <v>45369</v>
      </c>
      <c r="F117" s="157">
        <v>13</v>
      </c>
      <c r="G117" s="94" t="s">
        <v>393</v>
      </c>
      <c r="H117" s="112" t="s">
        <v>458</v>
      </c>
      <c r="I117" s="110"/>
      <c r="J117" s="110"/>
      <c r="K117" s="106"/>
    </row>
    <row r="118" spans="1:11">
      <c r="A118" s="114" t="s">
        <v>391</v>
      </c>
      <c r="B118" s="94" t="s">
        <v>24</v>
      </c>
      <c r="C118" s="139">
        <v>1030668192</v>
      </c>
      <c r="D118" s="110" t="s">
        <v>395</v>
      </c>
      <c r="E118" s="95">
        <v>45369</v>
      </c>
      <c r="F118" s="157">
        <v>13</v>
      </c>
      <c r="G118" s="94" t="s">
        <v>393</v>
      </c>
      <c r="H118" s="112" t="s">
        <v>458</v>
      </c>
      <c r="I118" s="110"/>
      <c r="J118" s="110"/>
      <c r="K118" s="106"/>
    </row>
    <row r="119" spans="1:11">
      <c r="A119" s="114" t="s">
        <v>391</v>
      </c>
      <c r="B119" s="94" t="s">
        <v>24</v>
      </c>
      <c r="C119" s="139">
        <v>52286905</v>
      </c>
      <c r="D119" s="110" t="s">
        <v>396</v>
      </c>
      <c r="E119" s="95">
        <v>45369</v>
      </c>
      <c r="F119" s="157">
        <v>13</v>
      </c>
      <c r="G119" s="94" t="s">
        <v>393</v>
      </c>
      <c r="H119" s="112" t="s">
        <v>458</v>
      </c>
      <c r="I119" s="110"/>
      <c r="J119" s="110"/>
      <c r="K119" s="106"/>
    </row>
    <row r="120" spans="1:11">
      <c r="A120" s="114" t="s">
        <v>398</v>
      </c>
      <c r="B120" s="94" t="s">
        <v>24</v>
      </c>
      <c r="C120" s="139">
        <v>69802250</v>
      </c>
      <c r="D120" s="110" t="s">
        <v>400</v>
      </c>
      <c r="E120" s="95">
        <v>45369</v>
      </c>
      <c r="F120" s="157">
        <v>13</v>
      </c>
      <c r="G120" s="94" t="s">
        <v>393</v>
      </c>
      <c r="H120" s="110"/>
      <c r="I120" s="112" t="s">
        <v>447</v>
      </c>
      <c r="J120" s="112" t="s">
        <v>459</v>
      </c>
      <c r="K120" s="108" t="s">
        <v>460</v>
      </c>
    </row>
    <row r="121" spans="1:11">
      <c r="A121" s="114" t="s">
        <v>398</v>
      </c>
      <c r="B121" s="94" t="s">
        <v>24</v>
      </c>
      <c r="C121" s="139">
        <v>1084743310</v>
      </c>
      <c r="D121" s="110" t="s">
        <v>399</v>
      </c>
      <c r="E121" s="95">
        <v>45369</v>
      </c>
      <c r="F121" s="157">
        <v>13</v>
      </c>
      <c r="G121" s="94" t="s">
        <v>393</v>
      </c>
      <c r="H121" s="110"/>
      <c r="I121" s="112" t="s">
        <v>447</v>
      </c>
      <c r="J121" s="112" t="s">
        <v>459</v>
      </c>
      <c r="K121" s="108" t="s">
        <v>460</v>
      </c>
    </row>
    <row r="122" spans="1:11">
      <c r="A122" s="114" t="s">
        <v>398</v>
      </c>
      <c r="B122" s="94" t="s">
        <v>24</v>
      </c>
      <c r="C122" s="139">
        <v>52422971</v>
      </c>
      <c r="D122" s="110" t="s">
        <v>403</v>
      </c>
      <c r="E122" s="95">
        <v>45369</v>
      </c>
      <c r="F122" s="157">
        <v>13</v>
      </c>
      <c r="G122" s="94" t="s">
        <v>393</v>
      </c>
      <c r="H122" s="110"/>
      <c r="I122" s="112" t="s">
        <v>447</v>
      </c>
      <c r="J122" s="112" t="s">
        <v>459</v>
      </c>
      <c r="K122" s="108" t="s">
        <v>460</v>
      </c>
    </row>
    <row r="123" spans="1:11">
      <c r="A123" s="114" t="s">
        <v>398</v>
      </c>
      <c r="B123" s="94" t="s">
        <v>24</v>
      </c>
      <c r="C123" s="139">
        <v>21119479</v>
      </c>
      <c r="D123" s="110" t="s">
        <v>401</v>
      </c>
      <c r="E123" s="95">
        <v>45369</v>
      </c>
      <c r="F123" s="157">
        <v>13</v>
      </c>
      <c r="G123" s="94" t="s">
        <v>393</v>
      </c>
      <c r="H123" s="110"/>
      <c r="I123" s="112" t="s">
        <v>447</v>
      </c>
      <c r="J123" s="112" t="s">
        <v>459</v>
      </c>
      <c r="K123" s="108" t="s">
        <v>460</v>
      </c>
    </row>
    <row r="124" spans="1:11">
      <c r="A124" s="114" t="s">
        <v>398</v>
      </c>
      <c r="B124" s="94" t="s">
        <v>24</v>
      </c>
      <c r="C124" s="139">
        <v>51983032</v>
      </c>
      <c r="D124" s="110" t="s">
        <v>404</v>
      </c>
      <c r="E124" s="95">
        <v>45369</v>
      </c>
      <c r="F124" s="157">
        <v>13</v>
      </c>
      <c r="G124" s="94" t="s">
        <v>393</v>
      </c>
      <c r="H124" s="110"/>
      <c r="I124" s="112" t="s">
        <v>447</v>
      </c>
      <c r="J124" s="112" t="s">
        <v>459</v>
      </c>
      <c r="K124" s="108" t="s">
        <v>460</v>
      </c>
    </row>
    <row r="125" spans="1:11">
      <c r="A125" s="114" t="s">
        <v>398</v>
      </c>
      <c r="B125" s="94" t="s">
        <v>24</v>
      </c>
      <c r="C125" s="139">
        <v>53176412</v>
      </c>
      <c r="D125" s="110" t="s">
        <v>402</v>
      </c>
      <c r="E125" s="95">
        <v>45369</v>
      </c>
      <c r="F125" s="157">
        <v>13</v>
      </c>
      <c r="G125" s="94" t="s">
        <v>393</v>
      </c>
      <c r="H125" s="110"/>
      <c r="I125" s="112" t="s">
        <v>447</v>
      </c>
      <c r="J125" s="112" t="s">
        <v>459</v>
      </c>
      <c r="K125" s="108" t="s">
        <v>460</v>
      </c>
    </row>
    <row r="126" spans="1:11">
      <c r="A126" s="113" t="s">
        <v>260</v>
      </c>
      <c r="B126" s="81" t="s">
        <v>230</v>
      </c>
      <c r="C126" s="135">
        <v>1024550991</v>
      </c>
      <c r="D126" s="81" t="s">
        <v>261</v>
      </c>
      <c r="E126" s="147">
        <v>45369</v>
      </c>
      <c r="F126" s="135">
        <v>13</v>
      </c>
      <c r="G126" s="82" t="s">
        <v>232</v>
      </c>
      <c r="H126" s="108" t="s">
        <v>451</v>
      </c>
      <c r="I126" s="105"/>
      <c r="J126" s="108" t="s">
        <v>452</v>
      </c>
      <c r="K126" s="108" t="s">
        <v>544</v>
      </c>
    </row>
    <row r="127" spans="1:11">
      <c r="A127" s="113" t="s">
        <v>260</v>
      </c>
      <c r="B127" s="81" t="s">
        <v>230</v>
      </c>
      <c r="C127" s="135">
        <v>1051737185</v>
      </c>
      <c r="D127" s="81" t="s">
        <v>271</v>
      </c>
      <c r="E127" s="152">
        <v>45374</v>
      </c>
      <c r="F127" s="159">
        <v>8</v>
      </c>
      <c r="G127" s="82" t="s">
        <v>232</v>
      </c>
      <c r="H127" s="108" t="s">
        <v>451</v>
      </c>
      <c r="I127" s="105"/>
      <c r="J127" s="108" t="s">
        <v>452</v>
      </c>
      <c r="K127" s="108" t="s">
        <v>453</v>
      </c>
    </row>
    <row r="128" spans="1:11">
      <c r="A128" s="113" t="s">
        <v>260</v>
      </c>
      <c r="B128" s="81" t="s">
        <v>230</v>
      </c>
      <c r="C128" s="137">
        <v>5026864</v>
      </c>
      <c r="D128" s="83" t="s">
        <v>262</v>
      </c>
      <c r="E128" s="147">
        <v>45369</v>
      </c>
      <c r="F128" s="156">
        <v>13</v>
      </c>
      <c r="G128" s="82" t="s">
        <v>232</v>
      </c>
      <c r="H128" s="108" t="s">
        <v>451</v>
      </c>
      <c r="I128" s="105"/>
      <c r="J128" s="108" t="s">
        <v>452</v>
      </c>
      <c r="K128" s="108" t="s">
        <v>453</v>
      </c>
    </row>
    <row r="129" spans="1:11">
      <c r="A129" s="113" t="s">
        <v>260</v>
      </c>
      <c r="B129" s="81" t="s">
        <v>230</v>
      </c>
      <c r="C129" s="135">
        <v>24176443</v>
      </c>
      <c r="D129" s="81" t="s">
        <v>263</v>
      </c>
      <c r="E129" s="147">
        <v>45369</v>
      </c>
      <c r="F129" s="156">
        <v>13</v>
      </c>
      <c r="G129" s="82" t="s">
        <v>232</v>
      </c>
      <c r="H129" s="108" t="s">
        <v>451</v>
      </c>
      <c r="I129" s="105"/>
      <c r="J129" s="108" t="s">
        <v>452</v>
      </c>
      <c r="K129" s="108" t="s">
        <v>453</v>
      </c>
    </row>
    <row r="130" spans="1:11">
      <c r="A130" s="113" t="s">
        <v>260</v>
      </c>
      <c r="B130" s="81" t="s">
        <v>230</v>
      </c>
      <c r="C130" s="135">
        <v>52317516</v>
      </c>
      <c r="D130" s="81" t="s">
        <v>264</v>
      </c>
      <c r="E130" s="146">
        <v>45371</v>
      </c>
      <c r="F130" s="156">
        <v>11</v>
      </c>
      <c r="G130" s="82" t="s">
        <v>232</v>
      </c>
      <c r="H130" s="108" t="s">
        <v>451</v>
      </c>
      <c r="I130" s="105"/>
      <c r="J130" s="108" t="s">
        <v>452</v>
      </c>
      <c r="K130" s="108" t="s">
        <v>453</v>
      </c>
    </row>
    <row r="131" spans="1:11">
      <c r="A131" s="113" t="s">
        <v>260</v>
      </c>
      <c r="B131" s="81" t="s">
        <v>230</v>
      </c>
      <c r="C131" s="135">
        <v>1073710462</v>
      </c>
      <c r="D131" s="81" t="s">
        <v>265</v>
      </c>
      <c r="E131" s="147">
        <v>45369</v>
      </c>
      <c r="F131" s="156">
        <v>13</v>
      </c>
      <c r="G131" s="82" t="s">
        <v>232</v>
      </c>
      <c r="H131" s="108" t="s">
        <v>451</v>
      </c>
      <c r="I131" s="105"/>
      <c r="J131" s="108" t="s">
        <v>452</v>
      </c>
      <c r="K131" s="108" t="s">
        <v>453</v>
      </c>
    </row>
    <row r="132" spans="1:11">
      <c r="A132" s="113" t="s">
        <v>260</v>
      </c>
      <c r="B132" s="81" t="s">
        <v>230</v>
      </c>
      <c r="C132" s="140">
        <v>55155416</v>
      </c>
      <c r="D132" s="85" t="s">
        <v>266</v>
      </c>
      <c r="E132" s="147">
        <v>45369</v>
      </c>
      <c r="F132" s="173">
        <v>13</v>
      </c>
      <c r="G132" s="82" t="s">
        <v>232</v>
      </c>
      <c r="H132" s="108" t="s">
        <v>451</v>
      </c>
      <c r="I132" s="105"/>
      <c r="J132" s="108" t="s">
        <v>452</v>
      </c>
      <c r="K132" s="108" t="s">
        <v>453</v>
      </c>
    </row>
    <row r="133" spans="1:11">
      <c r="A133" s="113" t="s">
        <v>260</v>
      </c>
      <c r="B133" s="81" t="s">
        <v>230</v>
      </c>
      <c r="C133" s="135">
        <v>1073698399</v>
      </c>
      <c r="D133" s="81" t="s">
        <v>270</v>
      </c>
      <c r="E133" s="152">
        <v>45374</v>
      </c>
      <c r="F133" s="159">
        <v>8</v>
      </c>
      <c r="G133" s="82" t="s">
        <v>232</v>
      </c>
      <c r="H133" s="108" t="s">
        <v>451</v>
      </c>
      <c r="I133" s="105"/>
      <c r="J133" s="108" t="s">
        <v>452</v>
      </c>
      <c r="K133" s="108" t="s">
        <v>453</v>
      </c>
    </row>
    <row r="134" spans="1:11">
      <c r="A134" s="113" t="s">
        <v>260</v>
      </c>
      <c r="B134" s="81" t="s">
        <v>230</v>
      </c>
      <c r="C134" s="135">
        <v>1024532469</v>
      </c>
      <c r="D134" s="81" t="s">
        <v>267</v>
      </c>
      <c r="E134" s="146">
        <v>45371</v>
      </c>
      <c r="F134" s="156">
        <v>11</v>
      </c>
      <c r="G134" s="82" t="s">
        <v>232</v>
      </c>
      <c r="H134" s="108" t="s">
        <v>451</v>
      </c>
      <c r="I134" s="105"/>
      <c r="J134" s="108" t="s">
        <v>452</v>
      </c>
      <c r="K134" s="108" t="s">
        <v>453</v>
      </c>
    </row>
    <row r="135" spans="1:11">
      <c r="A135" s="113" t="s">
        <v>260</v>
      </c>
      <c r="B135" s="81" t="s">
        <v>230</v>
      </c>
      <c r="C135" s="135">
        <v>52343346</v>
      </c>
      <c r="D135" s="81" t="s">
        <v>268</v>
      </c>
      <c r="E135" s="147">
        <v>45369</v>
      </c>
      <c r="F135" s="156">
        <v>13</v>
      </c>
      <c r="G135" s="82" t="s">
        <v>232</v>
      </c>
      <c r="H135" s="108" t="s">
        <v>451</v>
      </c>
      <c r="I135" s="105"/>
      <c r="J135" s="108" t="s">
        <v>452</v>
      </c>
      <c r="K135" s="108" t="s">
        <v>453</v>
      </c>
    </row>
    <row r="136" spans="1:11">
      <c r="A136" s="113" t="s">
        <v>260</v>
      </c>
      <c r="B136" s="81" t="s">
        <v>353</v>
      </c>
      <c r="C136" s="135">
        <v>79398677</v>
      </c>
      <c r="D136" s="81" t="s">
        <v>269</v>
      </c>
      <c r="E136" s="147">
        <v>45369</v>
      </c>
      <c r="F136" s="174">
        <v>13</v>
      </c>
      <c r="G136" s="82" t="s">
        <v>232</v>
      </c>
      <c r="H136" s="108" t="s">
        <v>451</v>
      </c>
      <c r="I136" s="105"/>
      <c r="J136" s="108" t="s">
        <v>452</v>
      </c>
      <c r="K136" s="108" t="s">
        <v>544</v>
      </c>
    </row>
    <row r="137" spans="1:11">
      <c r="A137" s="113" t="s">
        <v>272</v>
      </c>
      <c r="B137" s="81" t="s">
        <v>230</v>
      </c>
      <c r="C137" s="135">
        <v>1022344041</v>
      </c>
      <c r="D137" s="81" t="s">
        <v>273</v>
      </c>
      <c r="E137" s="147">
        <v>45369</v>
      </c>
      <c r="F137" s="156">
        <v>13</v>
      </c>
      <c r="G137" s="82" t="s">
        <v>232</v>
      </c>
      <c r="H137" s="105"/>
      <c r="I137" s="108" t="s">
        <v>447</v>
      </c>
      <c r="J137" s="108" t="s">
        <v>448</v>
      </c>
      <c r="K137" s="108" t="s">
        <v>545</v>
      </c>
    </row>
    <row r="138" spans="1:11">
      <c r="A138" s="113" t="s">
        <v>272</v>
      </c>
      <c r="B138" s="81" t="s">
        <v>230</v>
      </c>
      <c r="C138" s="135">
        <v>1023031155</v>
      </c>
      <c r="D138" s="81" t="s">
        <v>274</v>
      </c>
      <c r="E138" s="147">
        <v>45369</v>
      </c>
      <c r="F138" s="156">
        <v>13</v>
      </c>
      <c r="G138" s="82" t="s">
        <v>232</v>
      </c>
      <c r="H138" s="105"/>
      <c r="I138" s="108" t="s">
        <v>447</v>
      </c>
      <c r="J138" s="108" t="s">
        <v>448</v>
      </c>
      <c r="K138" s="108" t="s">
        <v>449</v>
      </c>
    </row>
    <row r="139" spans="1:11">
      <c r="A139" s="113" t="s">
        <v>272</v>
      </c>
      <c r="B139" s="81" t="s">
        <v>230</v>
      </c>
      <c r="C139" s="135">
        <v>28057943</v>
      </c>
      <c r="D139" s="81" t="s">
        <v>275</v>
      </c>
      <c r="E139" s="147">
        <v>45369</v>
      </c>
      <c r="F139" s="156">
        <v>13</v>
      </c>
      <c r="G139" s="82" t="s">
        <v>232</v>
      </c>
      <c r="H139" s="105"/>
      <c r="I139" s="108" t="s">
        <v>447</v>
      </c>
      <c r="J139" s="108" t="s">
        <v>448</v>
      </c>
      <c r="K139" s="108" t="s">
        <v>449</v>
      </c>
    </row>
    <row r="140" spans="1:11">
      <c r="A140" s="113" t="s">
        <v>272</v>
      </c>
      <c r="B140" s="81" t="s">
        <v>230</v>
      </c>
      <c r="C140" s="137">
        <v>52064422</v>
      </c>
      <c r="D140" s="83" t="s">
        <v>276</v>
      </c>
      <c r="E140" s="147">
        <v>45369</v>
      </c>
      <c r="F140" s="156">
        <v>13</v>
      </c>
      <c r="G140" s="82" t="s">
        <v>232</v>
      </c>
      <c r="H140" s="105"/>
      <c r="I140" s="108" t="s">
        <v>447</v>
      </c>
      <c r="J140" s="108" t="s">
        <v>448</v>
      </c>
      <c r="K140" s="108" t="s">
        <v>449</v>
      </c>
    </row>
    <row r="141" spans="1:11">
      <c r="A141" s="113" t="s">
        <v>295</v>
      </c>
      <c r="B141" s="88" t="s">
        <v>24</v>
      </c>
      <c r="C141" s="138">
        <v>53153000</v>
      </c>
      <c r="D141" s="88" t="s">
        <v>296</v>
      </c>
      <c r="E141" s="148">
        <v>45369</v>
      </c>
      <c r="F141" s="158">
        <v>13</v>
      </c>
      <c r="G141" s="89" t="s">
        <v>281</v>
      </c>
      <c r="H141" s="88"/>
      <c r="I141" s="88"/>
      <c r="J141" s="88"/>
      <c r="K141" s="108" t="s">
        <v>472</v>
      </c>
    </row>
    <row r="142" spans="1:11">
      <c r="A142" s="113" t="s">
        <v>295</v>
      </c>
      <c r="B142" s="88" t="s">
        <v>24</v>
      </c>
      <c r="C142" s="138">
        <v>39798258</v>
      </c>
      <c r="D142" s="88" t="s">
        <v>298</v>
      </c>
      <c r="E142" s="148">
        <v>45369</v>
      </c>
      <c r="F142" s="158">
        <v>13</v>
      </c>
      <c r="G142" s="89" t="s">
        <v>281</v>
      </c>
      <c r="H142" s="88"/>
      <c r="I142" s="88"/>
      <c r="J142" s="88"/>
      <c r="K142" s="108" t="s">
        <v>472</v>
      </c>
    </row>
    <row r="143" spans="1:11">
      <c r="A143" s="113" t="s">
        <v>295</v>
      </c>
      <c r="B143" s="88" t="s">
        <v>24</v>
      </c>
      <c r="C143" s="138">
        <v>52800585</v>
      </c>
      <c r="D143" s="88" t="s">
        <v>297</v>
      </c>
      <c r="E143" s="148">
        <v>45369</v>
      </c>
      <c r="F143" s="158">
        <v>13</v>
      </c>
      <c r="G143" s="89" t="s">
        <v>281</v>
      </c>
      <c r="H143" s="88"/>
      <c r="I143" s="88"/>
      <c r="J143" s="88"/>
      <c r="K143" s="108" t="s">
        <v>472</v>
      </c>
    </row>
    <row r="144" spans="1:11">
      <c r="A144" s="113" t="s">
        <v>295</v>
      </c>
      <c r="B144" s="88" t="s">
        <v>353</v>
      </c>
      <c r="C144" s="138">
        <v>12753966</v>
      </c>
      <c r="D144" s="88" t="s">
        <v>299</v>
      </c>
      <c r="E144" s="148">
        <v>45369</v>
      </c>
      <c r="F144" s="172">
        <v>13</v>
      </c>
      <c r="G144" s="89" t="s">
        <v>281</v>
      </c>
      <c r="H144" s="88"/>
      <c r="I144" s="88"/>
      <c r="J144" s="88"/>
      <c r="K144" s="108" t="s">
        <v>472</v>
      </c>
    </row>
    <row r="145" spans="1:11">
      <c r="A145" s="113" t="s">
        <v>295</v>
      </c>
      <c r="B145" s="88" t="s">
        <v>24</v>
      </c>
      <c r="C145" s="138">
        <v>1010219099</v>
      </c>
      <c r="D145" s="88" t="s">
        <v>300</v>
      </c>
      <c r="E145" s="148">
        <v>45369</v>
      </c>
      <c r="F145" s="158">
        <v>13</v>
      </c>
      <c r="G145" s="89" t="s">
        <v>281</v>
      </c>
      <c r="H145" s="88"/>
      <c r="I145" s="88"/>
      <c r="J145" s="88"/>
      <c r="K145" s="108" t="s">
        <v>472</v>
      </c>
    </row>
    <row r="146" spans="1:11">
      <c r="A146" s="114" t="s">
        <v>405</v>
      </c>
      <c r="B146" s="94" t="s">
        <v>409</v>
      </c>
      <c r="C146" s="139">
        <v>1002269813</v>
      </c>
      <c r="D146" s="110" t="s">
        <v>410</v>
      </c>
      <c r="E146" s="95">
        <v>45369</v>
      </c>
      <c r="F146" s="157">
        <v>13</v>
      </c>
      <c r="G146" s="94" t="s">
        <v>393</v>
      </c>
      <c r="H146" s="110"/>
      <c r="I146" s="110"/>
      <c r="J146" s="110"/>
      <c r="K146" s="106"/>
    </row>
    <row r="147" spans="1:11">
      <c r="A147" s="114" t="s">
        <v>405</v>
      </c>
      <c r="B147" s="94" t="s">
        <v>24</v>
      </c>
      <c r="C147" s="139">
        <v>1031120358</v>
      </c>
      <c r="D147" s="110" t="s">
        <v>408</v>
      </c>
      <c r="E147" s="95">
        <v>45369</v>
      </c>
      <c r="F147" s="157">
        <v>13</v>
      </c>
      <c r="G147" s="94" t="s">
        <v>393</v>
      </c>
      <c r="H147" s="110"/>
      <c r="I147" s="110"/>
      <c r="J147" s="110"/>
      <c r="K147" s="106"/>
    </row>
    <row r="148" spans="1:11">
      <c r="A148" s="114" t="s">
        <v>405</v>
      </c>
      <c r="B148" s="94" t="s">
        <v>24</v>
      </c>
      <c r="C148" s="139">
        <v>1024500166</v>
      </c>
      <c r="D148" s="110" t="s">
        <v>412</v>
      </c>
      <c r="E148" s="95">
        <v>45369</v>
      </c>
      <c r="F148" s="157">
        <v>13</v>
      </c>
      <c r="G148" s="94" t="s">
        <v>393</v>
      </c>
      <c r="H148" s="110"/>
      <c r="I148" s="110"/>
      <c r="J148" s="110"/>
      <c r="K148" s="106"/>
    </row>
    <row r="149" spans="1:11">
      <c r="A149" s="114" t="s">
        <v>405</v>
      </c>
      <c r="B149" s="94" t="s">
        <v>24</v>
      </c>
      <c r="C149" s="139">
        <v>1026256911</v>
      </c>
      <c r="D149" s="110" t="s">
        <v>406</v>
      </c>
      <c r="E149" s="95">
        <v>45369</v>
      </c>
      <c r="F149" s="157">
        <v>13</v>
      </c>
      <c r="G149" s="94" t="s">
        <v>393</v>
      </c>
      <c r="H149" s="110"/>
      <c r="I149" s="110"/>
      <c r="J149" s="110"/>
      <c r="K149" s="106"/>
    </row>
    <row r="150" spans="1:11">
      <c r="A150" s="114" t="s">
        <v>405</v>
      </c>
      <c r="B150" s="94" t="s">
        <v>24</v>
      </c>
      <c r="C150" s="139">
        <v>30225706</v>
      </c>
      <c r="D150" s="110" t="s">
        <v>407</v>
      </c>
      <c r="E150" s="95">
        <v>45369</v>
      </c>
      <c r="F150" s="157">
        <v>13</v>
      </c>
      <c r="G150" s="94" t="s">
        <v>393</v>
      </c>
      <c r="H150" s="110"/>
      <c r="I150" s="110"/>
      <c r="J150" s="110"/>
      <c r="K150" s="106"/>
    </row>
    <row r="151" spans="1:11">
      <c r="A151" s="114" t="s">
        <v>405</v>
      </c>
      <c r="B151" s="110" t="s">
        <v>413</v>
      </c>
      <c r="C151" s="139">
        <v>79597465</v>
      </c>
      <c r="D151" s="110" t="s">
        <v>415</v>
      </c>
      <c r="E151" s="95">
        <v>45369</v>
      </c>
      <c r="F151" s="170">
        <v>13</v>
      </c>
      <c r="G151" s="94" t="s">
        <v>393</v>
      </c>
      <c r="H151" s="110"/>
      <c r="I151" s="110"/>
      <c r="J151" s="110"/>
      <c r="K151" s="106"/>
    </row>
    <row r="152" spans="1:11">
      <c r="A152" s="114" t="s">
        <v>405</v>
      </c>
      <c r="B152" s="110" t="s">
        <v>413</v>
      </c>
      <c r="C152" s="139">
        <v>1022985784</v>
      </c>
      <c r="D152" s="110" t="s">
        <v>414</v>
      </c>
      <c r="E152" s="95">
        <v>45369</v>
      </c>
      <c r="F152" s="170">
        <v>13</v>
      </c>
      <c r="G152" s="94" t="s">
        <v>393</v>
      </c>
      <c r="H152" s="110"/>
      <c r="I152" s="110"/>
      <c r="J152" s="110"/>
      <c r="K152" s="106"/>
    </row>
    <row r="153" spans="1:11">
      <c r="A153" s="114" t="s">
        <v>405</v>
      </c>
      <c r="B153" s="94" t="s">
        <v>24</v>
      </c>
      <c r="C153" s="139">
        <v>1024549825</v>
      </c>
      <c r="D153" s="110" t="s">
        <v>416</v>
      </c>
      <c r="E153" s="165">
        <v>45402</v>
      </c>
      <c r="F153" s="164">
        <v>11</v>
      </c>
      <c r="G153" s="94" t="s">
        <v>393</v>
      </c>
      <c r="H153" s="110"/>
      <c r="I153" s="110"/>
      <c r="J153" s="110"/>
      <c r="K153" s="106"/>
    </row>
    <row r="154" spans="1:11">
      <c r="A154" s="114" t="s">
        <v>405</v>
      </c>
      <c r="B154" s="94" t="s">
        <v>409</v>
      </c>
      <c r="C154" s="139">
        <v>52937650</v>
      </c>
      <c r="D154" s="110" t="s">
        <v>411</v>
      </c>
      <c r="E154" s="95">
        <v>45369</v>
      </c>
      <c r="F154" s="157">
        <v>13</v>
      </c>
      <c r="G154" s="94" t="s">
        <v>393</v>
      </c>
      <c r="H154" s="110"/>
      <c r="I154" s="110"/>
      <c r="J154" s="110"/>
      <c r="K154" s="106"/>
    </row>
    <row r="155" spans="1:11">
      <c r="A155" s="114" t="s">
        <v>405</v>
      </c>
      <c r="B155" s="94" t="s">
        <v>409</v>
      </c>
      <c r="C155" s="139">
        <v>39582655</v>
      </c>
      <c r="D155" s="110" t="s">
        <v>417</v>
      </c>
      <c r="E155" s="95">
        <v>45369</v>
      </c>
      <c r="F155" s="157">
        <v>13</v>
      </c>
      <c r="G155" s="94" t="s">
        <v>393</v>
      </c>
      <c r="H155" s="110"/>
      <c r="I155" s="110"/>
      <c r="J155" s="110"/>
      <c r="K155" s="106"/>
    </row>
    <row r="156" spans="1:11">
      <c r="A156" s="113" t="s">
        <v>301</v>
      </c>
      <c r="B156" s="88" t="s">
        <v>24</v>
      </c>
      <c r="C156" s="138">
        <v>1018429019</v>
      </c>
      <c r="D156" s="88" t="s">
        <v>302</v>
      </c>
      <c r="E156" s="148">
        <v>45369</v>
      </c>
      <c r="F156" s="158">
        <v>13</v>
      </c>
      <c r="G156" s="89" t="s">
        <v>281</v>
      </c>
      <c r="H156" s="107" t="s">
        <v>442</v>
      </c>
      <c r="I156" s="88"/>
      <c r="J156" s="88"/>
      <c r="K156" s="88"/>
    </row>
    <row r="157" spans="1:11">
      <c r="A157" s="113" t="s">
        <v>301</v>
      </c>
      <c r="B157" s="88" t="s">
        <v>24</v>
      </c>
      <c r="C157" s="138">
        <v>1031132769</v>
      </c>
      <c r="D157" s="88" t="s">
        <v>303</v>
      </c>
      <c r="E157" s="148">
        <v>45369</v>
      </c>
      <c r="F157" s="158">
        <v>13</v>
      </c>
      <c r="G157" s="89" t="s">
        <v>281</v>
      </c>
      <c r="H157" s="107" t="s">
        <v>442</v>
      </c>
      <c r="I157" s="88"/>
      <c r="J157" s="88"/>
      <c r="K157" s="88"/>
    </row>
    <row r="158" spans="1:11">
      <c r="A158" s="113" t="s">
        <v>304</v>
      </c>
      <c r="B158" s="88" t="s">
        <v>24</v>
      </c>
      <c r="C158" s="138">
        <v>21147562</v>
      </c>
      <c r="D158" s="88" t="s">
        <v>311</v>
      </c>
      <c r="E158" s="148">
        <v>45374</v>
      </c>
      <c r="F158" s="158">
        <v>8</v>
      </c>
      <c r="G158" s="89" t="s">
        <v>281</v>
      </c>
      <c r="H158" s="88"/>
      <c r="I158" s="88"/>
      <c r="J158" s="107" t="s">
        <v>473</v>
      </c>
      <c r="K158" s="108" t="s">
        <v>474</v>
      </c>
    </row>
    <row r="159" spans="1:11">
      <c r="A159" s="113" t="s">
        <v>304</v>
      </c>
      <c r="B159" s="88" t="s">
        <v>353</v>
      </c>
      <c r="C159" s="138">
        <v>1020805845</v>
      </c>
      <c r="D159" s="88" t="s">
        <v>310</v>
      </c>
      <c r="E159" s="148">
        <v>45374</v>
      </c>
      <c r="F159" s="172">
        <v>8</v>
      </c>
      <c r="G159" s="89" t="s">
        <v>281</v>
      </c>
      <c r="H159" s="88"/>
      <c r="I159" s="88"/>
      <c r="J159" s="107" t="s">
        <v>473</v>
      </c>
      <c r="K159" s="108" t="s">
        <v>474</v>
      </c>
    </row>
    <row r="160" spans="1:11">
      <c r="A160" s="113" t="s">
        <v>304</v>
      </c>
      <c r="B160" s="88" t="s">
        <v>24</v>
      </c>
      <c r="C160" s="138">
        <v>1019060189</v>
      </c>
      <c r="D160" s="88" t="s">
        <v>305</v>
      </c>
      <c r="E160" s="148">
        <v>45369</v>
      </c>
      <c r="F160" s="158">
        <v>13</v>
      </c>
      <c r="G160" s="89" t="s">
        <v>281</v>
      </c>
      <c r="H160" s="88"/>
      <c r="I160" s="88"/>
      <c r="J160" s="107" t="s">
        <v>473</v>
      </c>
      <c r="K160" s="108" t="s">
        <v>474</v>
      </c>
    </row>
    <row r="161" spans="1:11">
      <c r="A161" s="113" t="s">
        <v>304</v>
      </c>
      <c r="B161" s="88" t="s">
        <v>24</v>
      </c>
      <c r="C161" s="138">
        <v>52389391</v>
      </c>
      <c r="D161" s="88" t="s">
        <v>306</v>
      </c>
      <c r="E161" s="148">
        <v>45369</v>
      </c>
      <c r="F161" s="158">
        <v>13</v>
      </c>
      <c r="G161" s="89" t="s">
        <v>281</v>
      </c>
      <c r="H161" s="88"/>
      <c r="I161" s="88"/>
      <c r="J161" s="107" t="s">
        <v>473</v>
      </c>
      <c r="K161" s="108" t="s">
        <v>474</v>
      </c>
    </row>
    <row r="162" spans="1:11">
      <c r="A162" s="113" t="s">
        <v>304</v>
      </c>
      <c r="B162" s="88" t="s">
        <v>24</v>
      </c>
      <c r="C162" s="138">
        <v>1020807133</v>
      </c>
      <c r="D162" s="88" t="s">
        <v>511</v>
      </c>
      <c r="E162" s="148">
        <v>45371</v>
      </c>
      <c r="F162" s="138">
        <v>11</v>
      </c>
      <c r="G162" s="89" t="s">
        <v>281</v>
      </c>
      <c r="H162" s="88"/>
      <c r="I162" s="88"/>
      <c r="J162" s="107" t="s">
        <v>473</v>
      </c>
      <c r="K162" s="108" t="s">
        <v>474</v>
      </c>
    </row>
    <row r="163" spans="1:11">
      <c r="A163" s="113" t="s">
        <v>304</v>
      </c>
      <c r="B163" s="88" t="s">
        <v>24</v>
      </c>
      <c r="C163" s="138">
        <v>52822662</v>
      </c>
      <c r="D163" s="88" t="s">
        <v>313</v>
      </c>
      <c r="E163" s="149">
        <v>45385</v>
      </c>
      <c r="F163" s="163"/>
      <c r="G163" s="89" t="s">
        <v>281</v>
      </c>
      <c r="H163" s="88"/>
      <c r="I163" s="88"/>
      <c r="J163" s="107" t="s">
        <v>473</v>
      </c>
      <c r="K163" s="108" t="s">
        <v>474</v>
      </c>
    </row>
    <row r="164" spans="1:11">
      <c r="A164" s="113" t="s">
        <v>304</v>
      </c>
      <c r="B164" s="88" t="s">
        <v>24</v>
      </c>
      <c r="C164" s="138">
        <v>1110579008</v>
      </c>
      <c r="D164" s="88" t="s">
        <v>307</v>
      </c>
      <c r="E164" s="148">
        <v>45369</v>
      </c>
      <c r="F164" s="158">
        <v>13</v>
      </c>
      <c r="G164" s="89" t="s">
        <v>281</v>
      </c>
      <c r="H164" s="88"/>
      <c r="I164" s="88"/>
      <c r="J164" s="107" t="s">
        <v>473</v>
      </c>
      <c r="K164" s="108" t="s">
        <v>474</v>
      </c>
    </row>
    <row r="165" spans="1:11">
      <c r="A165" s="113" t="s">
        <v>304</v>
      </c>
      <c r="B165" s="88" t="s">
        <v>353</v>
      </c>
      <c r="C165" s="138">
        <v>79633497</v>
      </c>
      <c r="D165" s="88" t="s">
        <v>308</v>
      </c>
      <c r="E165" s="148">
        <v>45369</v>
      </c>
      <c r="F165" s="172">
        <v>13</v>
      </c>
      <c r="G165" s="89" t="s">
        <v>281</v>
      </c>
      <c r="H165" s="88"/>
      <c r="I165" s="88"/>
      <c r="J165" s="107" t="s">
        <v>473</v>
      </c>
      <c r="K165" s="108" t="s">
        <v>474</v>
      </c>
    </row>
    <row r="166" spans="1:11">
      <c r="A166" s="113" t="s">
        <v>304</v>
      </c>
      <c r="B166" s="88" t="s">
        <v>24</v>
      </c>
      <c r="C166" s="138">
        <v>1022990341</v>
      </c>
      <c r="D166" s="88" t="s">
        <v>309</v>
      </c>
      <c r="E166" s="148">
        <v>45369</v>
      </c>
      <c r="F166" s="158">
        <v>13</v>
      </c>
      <c r="G166" s="89" t="s">
        <v>281</v>
      </c>
      <c r="H166" s="88"/>
      <c r="I166" s="88"/>
      <c r="J166" s="107" t="s">
        <v>473</v>
      </c>
      <c r="K166" s="108" t="s">
        <v>474</v>
      </c>
    </row>
    <row r="167" spans="1:11">
      <c r="A167" s="113" t="s">
        <v>304</v>
      </c>
      <c r="B167" s="88" t="s">
        <v>24</v>
      </c>
      <c r="C167" s="138">
        <v>52286356</v>
      </c>
      <c r="D167" s="88" t="s">
        <v>312</v>
      </c>
      <c r="E167" s="149">
        <v>45385</v>
      </c>
      <c r="F167" s="163"/>
      <c r="G167" s="89" t="s">
        <v>281</v>
      </c>
      <c r="H167" s="88"/>
      <c r="I167" s="88"/>
      <c r="J167" s="107" t="s">
        <v>473</v>
      </c>
      <c r="K167" s="108" t="s">
        <v>546</v>
      </c>
    </row>
    <row r="168" spans="1:11">
      <c r="A168" s="87" t="s">
        <v>281</v>
      </c>
      <c r="B168" s="88" t="s">
        <v>277</v>
      </c>
      <c r="C168" s="138">
        <v>19406447</v>
      </c>
      <c r="D168" s="88" t="s">
        <v>314</v>
      </c>
      <c r="E168" s="148">
        <v>45369</v>
      </c>
      <c r="F168" s="158">
        <v>13</v>
      </c>
      <c r="G168" s="89" t="s">
        <v>281</v>
      </c>
      <c r="H168" s="88"/>
      <c r="I168" s="88"/>
      <c r="J168" s="88"/>
      <c r="K168" s="106"/>
    </row>
    <row r="169" spans="1:11">
      <c r="A169" s="115" t="s">
        <v>257</v>
      </c>
      <c r="B169" s="81" t="s">
        <v>230</v>
      </c>
      <c r="C169" s="135">
        <v>52759800</v>
      </c>
      <c r="D169" s="81" t="s">
        <v>258</v>
      </c>
      <c r="E169" s="147">
        <v>45369</v>
      </c>
      <c r="F169" s="156">
        <v>13</v>
      </c>
      <c r="G169" s="82" t="s">
        <v>232</v>
      </c>
      <c r="H169" s="105"/>
      <c r="I169" s="105"/>
      <c r="J169" s="108" t="s">
        <v>450</v>
      </c>
      <c r="K169" s="108" t="s">
        <v>547</v>
      </c>
    </row>
    <row r="170" spans="1:11">
      <c r="A170" s="115" t="s">
        <v>257</v>
      </c>
      <c r="B170" s="81" t="s">
        <v>230</v>
      </c>
      <c r="C170" s="141">
        <v>1002230033</v>
      </c>
      <c r="D170" s="86" t="s">
        <v>259</v>
      </c>
      <c r="E170" s="147">
        <v>45369</v>
      </c>
      <c r="F170" s="156">
        <v>13</v>
      </c>
      <c r="G170" s="82" t="s">
        <v>232</v>
      </c>
      <c r="H170" s="105"/>
      <c r="I170" s="105"/>
      <c r="J170" s="108" t="s">
        <v>450</v>
      </c>
      <c r="K170" s="108" t="s">
        <v>547</v>
      </c>
    </row>
    <row r="171" spans="1:11">
      <c r="A171" s="84" t="s">
        <v>232</v>
      </c>
      <c r="B171" s="81" t="s">
        <v>277</v>
      </c>
      <c r="C171" s="135">
        <v>1023941569</v>
      </c>
      <c r="D171" s="81" t="s">
        <v>278</v>
      </c>
      <c r="E171" s="147">
        <v>45369</v>
      </c>
      <c r="F171" s="156">
        <v>13</v>
      </c>
      <c r="G171" s="82" t="s">
        <v>232</v>
      </c>
      <c r="H171" s="105"/>
      <c r="I171" s="105"/>
      <c r="J171" s="105"/>
      <c r="K171" s="106"/>
    </row>
    <row r="172" spans="1:11">
      <c r="A172" s="93" t="s">
        <v>434</v>
      </c>
      <c r="B172" s="110" t="s">
        <v>277</v>
      </c>
      <c r="C172" s="139">
        <v>80760738</v>
      </c>
      <c r="D172" s="110" t="s">
        <v>435</v>
      </c>
      <c r="E172" s="150">
        <v>45392</v>
      </c>
      <c r="F172" s="162"/>
      <c r="G172" s="94" t="s">
        <v>393</v>
      </c>
      <c r="H172" s="110"/>
      <c r="I172" s="110"/>
      <c r="J172" s="110"/>
      <c r="K172" s="106"/>
    </row>
    <row r="173" spans="1:11">
      <c r="A173" s="103"/>
      <c r="B173" s="103"/>
      <c r="C173" s="166">
        <v>1118854040</v>
      </c>
      <c r="D173" s="106" t="s">
        <v>506</v>
      </c>
      <c r="E173" s="167"/>
      <c r="F173" s="168">
        <v>11</v>
      </c>
      <c r="G173" s="103"/>
      <c r="H173" s="106"/>
      <c r="I173" s="106"/>
      <c r="J173" s="106"/>
      <c r="K173" s="106"/>
    </row>
    <row r="174" spans="1:11">
      <c r="A174" s="103"/>
      <c r="B174" s="103"/>
      <c r="C174" s="166">
        <v>79861598</v>
      </c>
      <c r="D174" s="106" t="s">
        <v>507</v>
      </c>
      <c r="E174" s="167"/>
      <c r="F174" s="171">
        <v>13</v>
      </c>
      <c r="G174" s="103"/>
      <c r="H174" s="106"/>
      <c r="I174" s="106"/>
      <c r="J174" s="106"/>
      <c r="K174" s="106"/>
    </row>
    <row r="175" spans="1:11">
      <c r="A175" s="103"/>
      <c r="B175" s="103"/>
      <c r="C175" s="166">
        <v>79464373</v>
      </c>
      <c r="D175" s="106" t="s">
        <v>508</v>
      </c>
      <c r="E175" s="167"/>
      <c r="F175" s="171">
        <v>13</v>
      </c>
      <c r="G175" s="103"/>
      <c r="H175" s="106"/>
      <c r="I175" s="106"/>
      <c r="J175" s="106"/>
      <c r="K175" s="106"/>
    </row>
    <row r="176" spans="1:11">
      <c r="A176" s="103"/>
      <c r="B176" s="103"/>
      <c r="C176" s="166">
        <v>41932330</v>
      </c>
      <c r="D176" s="169" t="s">
        <v>509</v>
      </c>
      <c r="E176" s="167"/>
      <c r="F176" s="168">
        <v>11</v>
      </c>
      <c r="G176" s="103"/>
      <c r="H176" s="106"/>
      <c r="I176" s="106"/>
      <c r="J176" s="106"/>
      <c r="K176" s="106"/>
    </row>
    <row r="177" spans="1:11">
      <c r="A177" s="103"/>
      <c r="B177" s="103"/>
      <c r="C177" s="166">
        <v>52295952</v>
      </c>
      <c r="D177" s="106" t="s">
        <v>510</v>
      </c>
      <c r="E177" s="167"/>
      <c r="F177" s="168">
        <v>8</v>
      </c>
      <c r="G177" s="103"/>
      <c r="H177" s="106"/>
      <c r="I177" s="106"/>
      <c r="J177" s="106"/>
      <c r="K177" s="106"/>
    </row>
    <row r="178" spans="1:11">
      <c r="A178" s="103"/>
      <c r="B178" s="103"/>
      <c r="C178" s="166">
        <v>1045229413</v>
      </c>
      <c r="D178" s="106" t="s">
        <v>512</v>
      </c>
      <c r="E178" s="167"/>
      <c r="F178" s="168">
        <v>8</v>
      </c>
      <c r="G178" s="103"/>
      <c r="H178" s="106"/>
      <c r="I178" s="106"/>
      <c r="J178" s="106"/>
      <c r="K178" s="106"/>
    </row>
    <row r="179" spans="1:11">
      <c r="A179" s="103"/>
      <c r="B179" s="103"/>
      <c r="C179" s="166">
        <v>80090141</v>
      </c>
      <c r="D179" s="106" t="s">
        <v>514</v>
      </c>
      <c r="E179" s="167"/>
      <c r="F179" s="162" t="s">
        <v>515</v>
      </c>
      <c r="G179" s="103"/>
      <c r="H179" s="106"/>
      <c r="I179" s="106"/>
      <c r="J179" s="106"/>
      <c r="K179" s="106"/>
    </row>
  </sheetData>
  <autoFilter ref="A1:K179">
    <sortState ref="A2:K179">
      <sortCondition ref="A1:A179"/>
    </sortState>
  </autoFilter>
  <conditionalFormatting sqref="C1">
    <cfRule type="duplicateValues" dxfId="47" priority="33"/>
    <cfRule type="duplicateValues" dxfId="46" priority="34"/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  <cfRule type="duplicateValues" dxfId="37" priority="43"/>
    <cfRule type="duplicateValues" dxfId="36" priority="44"/>
    <cfRule type="duplicateValues" dxfId="35" priority="45"/>
    <cfRule type="duplicateValues" dxfId="34" priority="46"/>
    <cfRule type="duplicateValues" dxfId="33" priority="47"/>
    <cfRule type="duplicateValues" dxfId="32" priority="48"/>
    <cfRule type="duplicateValues" dxfId="31" priority="49"/>
  </conditionalFormatting>
  <conditionalFormatting sqref="D5">
    <cfRule type="duplicateValues" dxfId="30" priority="51"/>
  </conditionalFormatting>
  <conditionalFormatting sqref="D11">
    <cfRule type="duplicateValues" dxfId="29" priority="50"/>
  </conditionalFormatting>
  <conditionalFormatting sqref="D91">
    <cfRule type="duplicateValues" dxfId="28" priority="26"/>
  </conditionalFormatting>
  <conditionalFormatting sqref="D97">
    <cfRule type="duplicateValues" dxfId="27" priority="25"/>
  </conditionalFormatting>
  <conditionalFormatting sqref="C109">
    <cfRule type="duplicateValues" dxfId="26" priority="13"/>
    <cfRule type="duplicateValues" dxfId="25" priority="14"/>
    <cfRule type="duplicateValues" dxfId="24" priority="15"/>
  </conditionalFormatting>
  <conditionalFormatting sqref="C36:C67">
    <cfRule type="duplicateValues" dxfId="23" priority="232"/>
    <cfRule type="duplicateValues" dxfId="22" priority="233"/>
    <cfRule type="duplicateValues" dxfId="21" priority="234"/>
    <cfRule type="duplicateValues" dxfId="20" priority="235"/>
    <cfRule type="duplicateValues" dxfId="19" priority="236"/>
    <cfRule type="duplicateValues" dxfId="18" priority="237"/>
  </conditionalFormatting>
  <conditionalFormatting sqref="C108">
    <cfRule type="duplicateValues" dxfId="17" priority="262"/>
    <cfRule type="duplicateValues" dxfId="16" priority="263"/>
    <cfRule type="duplicateValues" dxfId="15" priority="264"/>
    <cfRule type="duplicateValues" dxfId="14" priority="265"/>
    <cfRule type="duplicateValues" dxfId="13" priority="266"/>
    <cfRule type="duplicateValues" dxfId="12" priority="267"/>
  </conditionalFormatting>
  <conditionalFormatting sqref="C122:C153">
    <cfRule type="duplicateValues" dxfId="11" priority="424"/>
    <cfRule type="duplicateValues" dxfId="10" priority="425"/>
    <cfRule type="duplicateValues" dxfId="9" priority="426"/>
    <cfRule type="duplicateValues" dxfId="8" priority="427"/>
    <cfRule type="duplicateValues" dxfId="7" priority="428"/>
    <cfRule type="duplicateValues" dxfId="6" priority="429"/>
  </conditionalFormatting>
  <conditionalFormatting sqref="F55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4"/>
  <sheetViews>
    <sheetView topLeftCell="W1" workbookViewId="0">
      <selection activeCell="AF13" sqref="AF13"/>
    </sheetView>
  </sheetViews>
  <sheetFormatPr baseColWidth="10" defaultRowHeight="15"/>
  <cols>
    <col min="1" max="1" width="25.5703125" bestFit="1" customWidth="1"/>
    <col min="2" max="2" width="13.5703125" customWidth="1"/>
    <col min="3" max="3" width="12" customWidth="1"/>
    <col min="4" max="4" width="11.42578125" customWidth="1"/>
    <col min="5" max="5" width="16.7109375" customWidth="1"/>
    <col min="6" max="30" width="11.42578125" customWidth="1"/>
    <col min="32" max="32" width="16.7109375" bestFit="1" customWidth="1"/>
  </cols>
  <sheetData>
    <row r="1" spans="1:32" ht="67.5">
      <c r="A1" s="74" t="s">
        <v>0</v>
      </c>
      <c r="B1" s="74" t="s">
        <v>4</v>
      </c>
      <c r="C1" s="74" t="s">
        <v>13</v>
      </c>
      <c r="D1" s="74" t="s">
        <v>14</v>
      </c>
      <c r="E1" s="74" t="s">
        <v>15</v>
      </c>
      <c r="F1" s="77" t="s">
        <v>198</v>
      </c>
      <c r="G1" s="77" t="s">
        <v>199</v>
      </c>
      <c r="H1" s="77" t="s">
        <v>200</v>
      </c>
      <c r="I1" s="77" t="s">
        <v>201</v>
      </c>
      <c r="J1" s="77" t="s">
        <v>202</v>
      </c>
      <c r="K1" s="77" t="s">
        <v>203</v>
      </c>
      <c r="L1" s="77" t="s">
        <v>204</v>
      </c>
      <c r="M1" s="77" t="s">
        <v>205</v>
      </c>
      <c r="N1" s="77" t="s">
        <v>206</v>
      </c>
      <c r="O1" s="77" t="s">
        <v>207</v>
      </c>
      <c r="P1" s="77" t="s">
        <v>208</v>
      </c>
      <c r="Q1" s="77" t="s">
        <v>209</v>
      </c>
      <c r="R1" s="78" t="s">
        <v>210</v>
      </c>
      <c r="S1" s="77" t="s">
        <v>211</v>
      </c>
      <c r="T1" s="77" t="s">
        <v>212</v>
      </c>
      <c r="U1" s="77" t="s">
        <v>213</v>
      </c>
      <c r="V1" s="77" t="s">
        <v>214</v>
      </c>
      <c r="W1" s="77" t="s">
        <v>215</v>
      </c>
      <c r="X1" s="77" t="s">
        <v>216</v>
      </c>
      <c r="Y1" s="77" t="s">
        <v>217</v>
      </c>
      <c r="Z1" s="77" t="s">
        <v>218</v>
      </c>
      <c r="AA1" s="77" t="s">
        <v>219</v>
      </c>
      <c r="AB1" s="77" t="s">
        <v>220</v>
      </c>
      <c r="AC1" s="77" t="s">
        <v>221</v>
      </c>
      <c r="AD1" s="77" t="s">
        <v>222</v>
      </c>
      <c r="AE1" s="250" t="s">
        <v>548</v>
      </c>
      <c r="AF1" s="252" t="s">
        <v>549</v>
      </c>
    </row>
    <row r="2" spans="1:32" ht="44.25" customHeight="1">
      <c r="A2" s="74"/>
      <c r="B2" s="74"/>
      <c r="C2" s="74"/>
      <c r="D2" s="74"/>
      <c r="E2" s="74"/>
      <c r="F2" s="77" t="s">
        <v>66</v>
      </c>
      <c r="G2" s="77" t="s">
        <v>67</v>
      </c>
      <c r="H2" s="77" t="s">
        <v>68</v>
      </c>
      <c r="I2" s="77" t="s">
        <v>69</v>
      </c>
      <c r="J2" s="77" t="s">
        <v>70</v>
      </c>
      <c r="K2" s="77" t="s">
        <v>71</v>
      </c>
      <c r="L2" s="77" t="s">
        <v>72</v>
      </c>
      <c r="M2" s="77" t="s">
        <v>73</v>
      </c>
      <c r="N2" s="77" t="s">
        <v>74</v>
      </c>
      <c r="O2" s="77" t="s">
        <v>75</v>
      </c>
      <c r="P2" s="77" t="s">
        <v>76</v>
      </c>
      <c r="Q2" s="77" t="s">
        <v>77</v>
      </c>
      <c r="R2" s="77" t="s">
        <v>77</v>
      </c>
      <c r="S2" s="77" t="s">
        <v>78</v>
      </c>
      <c r="T2" s="77" t="s">
        <v>79</v>
      </c>
      <c r="U2" s="77" t="s">
        <v>80</v>
      </c>
      <c r="V2" s="77" t="s">
        <v>81</v>
      </c>
      <c r="W2" s="77" t="s">
        <v>82</v>
      </c>
      <c r="X2" s="77" t="s">
        <v>83</v>
      </c>
      <c r="Y2" s="77" t="s">
        <v>84</v>
      </c>
      <c r="Z2" s="77" t="s">
        <v>85</v>
      </c>
      <c r="AA2" s="77" t="s">
        <v>86</v>
      </c>
      <c r="AB2" s="77" t="s">
        <v>87</v>
      </c>
      <c r="AC2" s="77" t="s">
        <v>88</v>
      </c>
      <c r="AD2" s="77" t="s">
        <v>89</v>
      </c>
      <c r="AE2" s="251"/>
      <c r="AF2" s="253"/>
    </row>
    <row r="3" spans="1:32">
      <c r="A3" s="99" t="s">
        <v>24</v>
      </c>
      <c r="B3" s="175">
        <v>2465868</v>
      </c>
      <c r="C3" s="176">
        <f>B3/30</f>
        <v>82195.600000000006</v>
      </c>
      <c r="D3" s="25">
        <v>130</v>
      </c>
      <c r="E3" s="124">
        <f>B3*D3</f>
        <v>320562840</v>
      </c>
      <c r="F3" s="180">
        <v>392</v>
      </c>
      <c r="G3" s="179"/>
      <c r="H3" s="180">
        <v>26</v>
      </c>
      <c r="I3" s="180">
        <v>26</v>
      </c>
      <c r="J3" s="180">
        <v>116</v>
      </c>
      <c r="K3" s="180">
        <v>94</v>
      </c>
      <c r="L3" s="180">
        <v>78</v>
      </c>
      <c r="M3" s="180">
        <v>52</v>
      </c>
      <c r="N3" s="179"/>
      <c r="O3" s="180">
        <v>115</v>
      </c>
      <c r="P3" s="179">
        <v>89</v>
      </c>
      <c r="Q3" s="180">
        <v>24.5</v>
      </c>
      <c r="R3" s="180">
        <v>26</v>
      </c>
      <c r="S3" s="180">
        <v>24</v>
      </c>
      <c r="T3" s="179"/>
      <c r="U3" s="180">
        <v>52</v>
      </c>
      <c r="V3" s="180">
        <v>13</v>
      </c>
      <c r="W3" s="180">
        <v>50</v>
      </c>
      <c r="X3" s="180">
        <v>26</v>
      </c>
      <c r="Y3" s="180">
        <v>39</v>
      </c>
      <c r="Z3" s="180">
        <v>24</v>
      </c>
      <c r="AA3" s="181">
        <v>26</v>
      </c>
      <c r="AB3" s="180">
        <v>37</v>
      </c>
      <c r="AC3" s="180">
        <v>26</v>
      </c>
      <c r="AD3" s="180">
        <v>26</v>
      </c>
      <c r="AE3" s="103">
        <f>SUM(F3:AD3)</f>
        <v>1381.5</v>
      </c>
      <c r="AF3" s="124">
        <f>+C3*AE3</f>
        <v>113553221.40000001</v>
      </c>
    </row>
    <row r="4" spans="1:32" ht="22.5">
      <c r="A4" s="100" t="s">
        <v>25</v>
      </c>
      <c r="B4" s="175">
        <v>2465868</v>
      </c>
      <c r="C4" s="176">
        <f>B4/30</f>
        <v>82195.600000000006</v>
      </c>
      <c r="D4" s="26">
        <v>40</v>
      </c>
      <c r="E4" s="124">
        <f>B4*D4</f>
        <v>98634720</v>
      </c>
      <c r="F4" s="179">
        <v>151</v>
      </c>
      <c r="G4" s="179"/>
      <c r="H4" s="180">
        <v>26</v>
      </c>
      <c r="I4" s="103"/>
      <c r="J4" s="180">
        <v>13</v>
      </c>
      <c r="K4" s="103"/>
      <c r="L4" s="103"/>
      <c r="M4" s="103"/>
      <c r="N4" s="179"/>
      <c r="O4" s="180">
        <v>13</v>
      </c>
      <c r="P4" s="180">
        <v>21</v>
      </c>
      <c r="Q4" s="103"/>
      <c r="R4" s="103"/>
      <c r="S4" s="180">
        <v>13</v>
      </c>
      <c r="T4" s="179"/>
      <c r="U4" s="180">
        <v>13</v>
      </c>
      <c r="V4" s="103"/>
      <c r="W4" s="180">
        <v>26</v>
      </c>
      <c r="X4" s="103"/>
      <c r="Y4" s="180">
        <v>13</v>
      </c>
      <c r="Z4" s="180">
        <v>13</v>
      </c>
      <c r="AA4" s="181"/>
      <c r="AB4" s="180">
        <v>13</v>
      </c>
      <c r="AC4" s="103"/>
      <c r="AD4" s="103"/>
      <c r="AE4" s="103">
        <f t="shared" ref="AE4:AE7" si="0">SUM(F4:AD4)</f>
        <v>315</v>
      </c>
      <c r="AF4" s="124">
        <f t="shared" ref="AF4:AF7" si="1">+C4*AE4</f>
        <v>25891614</v>
      </c>
    </row>
    <row r="5" spans="1:32">
      <c r="A5" s="98" t="s">
        <v>27</v>
      </c>
      <c r="B5" s="175">
        <v>2465868</v>
      </c>
      <c r="C5" s="177">
        <f>B5/30</f>
        <v>82195.600000000006</v>
      </c>
      <c r="D5" s="25">
        <v>5</v>
      </c>
      <c r="E5" s="124">
        <f>B5*D5</f>
        <v>12329340</v>
      </c>
      <c r="F5" s="180">
        <v>39</v>
      </c>
      <c r="G5" s="179"/>
      <c r="H5" s="103"/>
      <c r="I5" s="103"/>
      <c r="J5" s="103"/>
      <c r="K5" s="103"/>
      <c r="L5" s="103"/>
      <c r="M5" s="103"/>
      <c r="N5" s="179"/>
      <c r="O5" s="118"/>
      <c r="P5" s="103"/>
      <c r="Q5" s="103"/>
      <c r="R5" s="103"/>
      <c r="S5" s="103"/>
      <c r="T5" s="179"/>
      <c r="U5" s="103"/>
      <c r="V5" s="103"/>
      <c r="W5" s="103"/>
      <c r="X5" s="103"/>
      <c r="Y5" s="103"/>
      <c r="Z5" s="103"/>
      <c r="AA5" s="181"/>
      <c r="AB5" s="103"/>
      <c r="AC5" s="103"/>
      <c r="AD5" s="103"/>
      <c r="AE5" s="180">
        <f t="shared" si="0"/>
        <v>39</v>
      </c>
      <c r="AF5" s="182">
        <f t="shared" si="1"/>
        <v>3205628.4000000004</v>
      </c>
    </row>
    <row r="6" spans="1:32">
      <c r="A6" s="98" t="s">
        <v>28</v>
      </c>
      <c r="B6" s="175">
        <v>2465868</v>
      </c>
      <c r="C6" s="177">
        <f>B6/30</f>
        <v>82195.600000000006</v>
      </c>
      <c r="D6" s="30">
        <v>5</v>
      </c>
      <c r="E6" s="178">
        <f>B6*D6</f>
        <v>12329340</v>
      </c>
      <c r="F6" s="180">
        <v>13</v>
      </c>
      <c r="G6" s="179"/>
      <c r="H6" s="180">
        <v>13</v>
      </c>
      <c r="I6" s="103"/>
      <c r="J6" s="103"/>
      <c r="K6" s="103"/>
      <c r="L6" s="103"/>
      <c r="M6" s="103"/>
      <c r="N6" s="179"/>
      <c r="O6" s="103"/>
      <c r="P6" s="103"/>
      <c r="Q6" s="103"/>
      <c r="R6" s="103"/>
      <c r="S6" s="103"/>
      <c r="T6" s="179"/>
      <c r="U6" s="103"/>
      <c r="V6" s="103"/>
      <c r="W6" s="180">
        <v>11</v>
      </c>
      <c r="X6" s="180">
        <v>13</v>
      </c>
      <c r="Y6" s="103"/>
      <c r="Z6" s="103"/>
      <c r="AA6" s="181"/>
      <c r="AB6" s="103"/>
      <c r="AC6" s="103"/>
      <c r="AD6" s="103"/>
      <c r="AE6" s="103">
        <f>SUM(F6:AD6)</f>
        <v>50</v>
      </c>
      <c r="AF6" s="124">
        <f t="shared" si="1"/>
        <v>4109780.0000000005</v>
      </c>
    </row>
    <row r="7" spans="1:32">
      <c r="A7" s="98" t="s">
        <v>29</v>
      </c>
      <c r="B7" s="175">
        <v>2465868</v>
      </c>
      <c r="C7" s="177">
        <f>B7/30</f>
        <v>82195.600000000006</v>
      </c>
      <c r="D7" s="30">
        <v>5</v>
      </c>
      <c r="E7" s="124">
        <f>B7*D7</f>
        <v>12329340</v>
      </c>
      <c r="F7" s="180">
        <v>26</v>
      </c>
      <c r="G7" s="179"/>
      <c r="H7" s="103"/>
      <c r="I7" s="103"/>
      <c r="J7" s="180">
        <v>13</v>
      </c>
      <c r="K7" s="103"/>
      <c r="L7" s="103"/>
      <c r="M7" s="103"/>
      <c r="N7" s="179"/>
      <c r="O7" s="103"/>
      <c r="P7" s="180">
        <v>13</v>
      </c>
      <c r="Q7" s="103"/>
      <c r="R7" s="103"/>
      <c r="S7" s="103"/>
      <c r="T7" s="179"/>
      <c r="U7" s="103"/>
      <c r="V7" s="103"/>
      <c r="W7" s="103"/>
      <c r="X7" s="103"/>
      <c r="Y7" s="103"/>
      <c r="Z7" s="103"/>
      <c r="AA7" s="181"/>
      <c r="AB7" s="103"/>
      <c r="AC7" s="103"/>
      <c r="AD7" s="103"/>
      <c r="AE7" s="180">
        <f t="shared" si="0"/>
        <v>52</v>
      </c>
      <c r="AF7" s="182">
        <f t="shared" si="1"/>
        <v>4274171.2</v>
      </c>
    </row>
    <row r="8" spans="1:32" ht="22.5">
      <c r="A8" s="98" t="s">
        <v>21</v>
      </c>
      <c r="B8" s="246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8"/>
      <c r="AE8" s="103">
        <f>SUM(AE3:AE7)</f>
        <v>1837.5</v>
      </c>
      <c r="AF8" s="124">
        <f>+AF3+AF4+AF5+AF6+AF7</f>
        <v>151034415</v>
      </c>
    </row>
    <row r="9" spans="1:32" ht="22.5">
      <c r="A9" s="98" t="s">
        <v>22</v>
      </c>
      <c r="B9" s="246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8"/>
      <c r="AF9" s="183">
        <f>+'ENTREGA EN MARZO '!N163</f>
        <v>1230514.3083333327</v>
      </c>
    </row>
    <row r="10" spans="1:32">
      <c r="A10" s="98" t="s">
        <v>9</v>
      </c>
      <c r="B10" s="246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8"/>
      <c r="AF10" s="183">
        <f>+AF8+AF9</f>
        <v>152264929.30833334</v>
      </c>
    </row>
    <row r="11" spans="1:32">
      <c r="A11" s="98" t="s">
        <v>10</v>
      </c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8"/>
      <c r="AE11" s="185">
        <v>0.1</v>
      </c>
      <c r="AF11" s="124">
        <f>+AF10*AE11</f>
        <v>15226492.930833334</v>
      </c>
    </row>
    <row r="12" spans="1:32">
      <c r="A12" s="98" t="s">
        <v>11</v>
      </c>
      <c r="B12" s="246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8"/>
      <c r="AE12" s="186">
        <v>0.19</v>
      </c>
      <c r="AF12" s="124">
        <f>+AF11*AE12</f>
        <v>2893033.6568583334</v>
      </c>
    </row>
    <row r="13" spans="1:32">
      <c r="A13" s="98" t="s">
        <v>551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187">
        <f>+AF10+AF11+AF12</f>
        <v>170384455.896025</v>
      </c>
    </row>
    <row r="14" spans="1:32">
      <c r="F14">
        <f>SUM(F3:F7)</f>
        <v>621</v>
      </c>
      <c r="G14">
        <f t="shared" ref="G14:AD14" si="2">SUM(G3:G7)</f>
        <v>0</v>
      </c>
      <c r="H14">
        <f t="shared" si="2"/>
        <v>65</v>
      </c>
      <c r="I14">
        <f t="shared" si="2"/>
        <v>26</v>
      </c>
      <c r="J14">
        <f t="shared" si="2"/>
        <v>142</v>
      </c>
      <c r="K14">
        <f t="shared" si="2"/>
        <v>94</v>
      </c>
      <c r="L14">
        <f t="shared" si="2"/>
        <v>78</v>
      </c>
      <c r="M14">
        <f t="shared" si="2"/>
        <v>52</v>
      </c>
      <c r="N14">
        <f t="shared" si="2"/>
        <v>0</v>
      </c>
      <c r="O14">
        <f t="shared" si="2"/>
        <v>128</v>
      </c>
      <c r="P14">
        <f t="shared" si="2"/>
        <v>123</v>
      </c>
      <c r="Q14">
        <f t="shared" si="2"/>
        <v>24.5</v>
      </c>
      <c r="R14">
        <f t="shared" si="2"/>
        <v>26</v>
      </c>
      <c r="S14">
        <f t="shared" si="2"/>
        <v>37</v>
      </c>
      <c r="T14">
        <f t="shared" si="2"/>
        <v>0</v>
      </c>
      <c r="U14">
        <f t="shared" si="2"/>
        <v>65</v>
      </c>
      <c r="V14">
        <f t="shared" si="2"/>
        <v>13</v>
      </c>
      <c r="W14">
        <f t="shared" si="2"/>
        <v>87</v>
      </c>
      <c r="X14">
        <f t="shared" si="2"/>
        <v>39</v>
      </c>
      <c r="Y14">
        <f t="shared" si="2"/>
        <v>52</v>
      </c>
      <c r="Z14">
        <f t="shared" si="2"/>
        <v>37</v>
      </c>
      <c r="AA14">
        <f t="shared" si="2"/>
        <v>26</v>
      </c>
      <c r="AB14">
        <f t="shared" si="2"/>
        <v>50</v>
      </c>
      <c r="AC14">
        <f t="shared" si="2"/>
        <v>26</v>
      </c>
      <c r="AD14">
        <f t="shared" si="2"/>
        <v>26</v>
      </c>
    </row>
  </sheetData>
  <mergeCells count="8">
    <mergeCell ref="B12:AD12"/>
    <mergeCell ref="B13:AE13"/>
    <mergeCell ref="AE1:AE2"/>
    <mergeCell ref="AF1:AF2"/>
    <mergeCell ref="B8:AD8"/>
    <mergeCell ref="B9:AE9"/>
    <mergeCell ref="B10:AE10"/>
    <mergeCell ref="B11:AD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3"/>
  <sheetViews>
    <sheetView tabSelected="1" workbookViewId="0">
      <selection activeCell="B6" sqref="B6"/>
    </sheetView>
  </sheetViews>
  <sheetFormatPr baseColWidth="10" defaultColWidth="43.28515625" defaultRowHeight="15"/>
  <cols>
    <col min="1" max="1" width="33.42578125" bestFit="1" customWidth="1"/>
    <col min="2" max="2" width="42.42578125" bestFit="1" customWidth="1"/>
    <col min="3" max="3" width="41.140625" bestFit="1" customWidth="1"/>
    <col min="4" max="4" width="29.5703125" bestFit="1" customWidth="1"/>
    <col min="5" max="5" width="17.140625" bestFit="1" customWidth="1"/>
  </cols>
  <sheetData>
    <row r="3" spans="1:5" ht="15.75" thickBot="1"/>
    <row r="4" spans="1:5" ht="16.5" thickBot="1">
      <c r="A4" s="266" t="s">
        <v>552</v>
      </c>
      <c r="B4" s="254" t="s">
        <v>553</v>
      </c>
      <c r="C4" s="254" t="s">
        <v>554</v>
      </c>
      <c r="D4" s="254" t="s">
        <v>555</v>
      </c>
      <c r="E4" s="255"/>
    </row>
    <row r="5" spans="1:5" ht="48" thickBot="1">
      <c r="A5" s="267"/>
      <c r="B5" s="256" t="s">
        <v>556</v>
      </c>
      <c r="C5" s="256" t="s">
        <v>557</v>
      </c>
      <c r="D5" s="256" t="s">
        <v>558</v>
      </c>
      <c r="E5" s="175"/>
    </row>
    <row r="6" spans="1:5" ht="32.25" thickBot="1">
      <c r="A6" s="257" t="s">
        <v>559</v>
      </c>
      <c r="B6" s="259">
        <v>0</v>
      </c>
      <c r="C6" s="260">
        <v>1376946</v>
      </c>
      <c r="D6" s="260">
        <v>57117640</v>
      </c>
      <c r="E6" s="268"/>
    </row>
    <row r="7" spans="1:5" ht="16.5" thickBot="1">
      <c r="A7" s="257" t="s">
        <v>560</v>
      </c>
      <c r="B7" s="261"/>
      <c r="C7" s="260">
        <v>0</v>
      </c>
      <c r="D7" s="260">
        <v>0</v>
      </c>
      <c r="E7" s="268"/>
    </row>
    <row r="8" spans="1:5" ht="16.5" thickBot="1">
      <c r="A8" s="257" t="s">
        <v>561</v>
      </c>
      <c r="B8" s="261"/>
      <c r="C8" s="260">
        <v>0</v>
      </c>
      <c r="D8" s="260">
        <v>5978497</v>
      </c>
      <c r="E8" s="268"/>
    </row>
    <row r="9" spans="1:5" ht="16.5" thickBot="1">
      <c r="A9" s="257" t="s">
        <v>562</v>
      </c>
      <c r="B9" s="261"/>
      <c r="C9" s="260">
        <v>0</v>
      </c>
      <c r="D9" s="260">
        <v>2391399</v>
      </c>
      <c r="E9" s="268"/>
    </row>
    <row r="10" spans="1:5" ht="16.5" thickBot="1">
      <c r="A10" s="257" t="s">
        <v>563</v>
      </c>
      <c r="B10" s="261"/>
      <c r="C10" s="260">
        <v>0</v>
      </c>
      <c r="D10" s="260">
        <v>13060716</v>
      </c>
      <c r="E10" s="268"/>
    </row>
    <row r="11" spans="1:5" ht="16.5" thickBot="1">
      <c r="A11" s="257" t="s">
        <v>564</v>
      </c>
      <c r="B11" s="261"/>
      <c r="C11" s="260">
        <v>0</v>
      </c>
      <c r="D11" s="260">
        <v>8645826</v>
      </c>
      <c r="E11" s="268"/>
    </row>
    <row r="12" spans="1:5" ht="16.5" thickBot="1">
      <c r="A12" s="257" t="s">
        <v>565</v>
      </c>
      <c r="B12" s="261"/>
      <c r="C12" s="260">
        <v>0</v>
      </c>
      <c r="D12" s="260">
        <v>7174196</v>
      </c>
      <c r="E12" s="268"/>
    </row>
    <row r="13" spans="1:5" ht="16.5" thickBot="1">
      <c r="A13" s="257" t="s">
        <v>566</v>
      </c>
      <c r="B13" s="261"/>
      <c r="C13" s="260">
        <v>0</v>
      </c>
      <c r="D13" s="260">
        <v>4782798</v>
      </c>
      <c r="E13" s="268"/>
    </row>
    <row r="14" spans="1:5" ht="16.5" thickBot="1">
      <c r="A14" s="257" t="s">
        <v>567</v>
      </c>
      <c r="B14" s="261"/>
      <c r="C14" s="260">
        <v>0</v>
      </c>
      <c r="D14" s="260">
        <v>0</v>
      </c>
      <c r="E14" s="268"/>
    </row>
    <row r="15" spans="1:5" ht="16.5" thickBot="1">
      <c r="A15" s="257" t="s">
        <v>568</v>
      </c>
      <c r="B15" s="261"/>
      <c r="C15" s="260">
        <v>0</v>
      </c>
      <c r="D15" s="260">
        <v>11773040</v>
      </c>
      <c r="E15" s="268"/>
    </row>
    <row r="16" spans="1:5" ht="16.5" thickBot="1">
      <c r="A16" s="257" t="s">
        <v>569</v>
      </c>
      <c r="B16" s="261"/>
      <c r="C16" s="260">
        <v>0</v>
      </c>
      <c r="D16" s="260">
        <v>11313156</v>
      </c>
      <c r="E16" s="268"/>
    </row>
    <row r="17" spans="1:5" ht="16.5" thickBot="1">
      <c r="A17" s="257" t="s">
        <v>570</v>
      </c>
      <c r="B17" s="261"/>
      <c r="C17" s="260">
        <v>0</v>
      </c>
      <c r="D17" s="260">
        <v>2253433</v>
      </c>
      <c r="E17" s="268"/>
    </row>
    <row r="18" spans="1:5" ht="16.5" thickBot="1">
      <c r="A18" s="257" t="s">
        <v>571</v>
      </c>
      <c r="B18" s="261"/>
      <c r="C18" s="260">
        <v>0</v>
      </c>
      <c r="D18" s="260">
        <v>2391399</v>
      </c>
      <c r="E18" s="268"/>
    </row>
    <row r="19" spans="1:5" ht="16.5" thickBot="1">
      <c r="A19" s="257" t="s">
        <v>572</v>
      </c>
      <c r="B19" s="261"/>
      <c r="C19" s="260">
        <v>0</v>
      </c>
      <c r="D19" s="260">
        <v>3403144</v>
      </c>
      <c r="E19" s="268"/>
    </row>
    <row r="20" spans="1:5" ht="16.5" thickBot="1">
      <c r="A20" s="257" t="s">
        <v>573</v>
      </c>
      <c r="B20" s="261"/>
      <c r="C20" s="260">
        <v>0</v>
      </c>
      <c r="D20" s="260">
        <v>0</v>
      </c>
      <c r="E20" s="268"/>
    </row>
    <row r="21" spans="1:5" ht="16.5" thickBot="1">
      <c r="A21" s="257" t="s">
        <v>574</v>
      </c>
      <c r="B21" s="261"/>
      <c r="C21" s="260">
        <v>0</v>
      </c>
      <c r="D21" s="260">
        <v>5978497</v>
      </c>
      <c r="E21" s="268"/>
    </row>
    <row r="22" spans="1:5" ht="16.5" thickBot="1">
      <c r="A22" s="257" t="s">
        <v>575</v>
      </c>
      <c r="B22" s="261"/>
      <c r="C22" s="260">
        <v>0</v>
      </c>
      <c r="D22" s="260">
        <v>1195699</v>
      </c>
      <c r="E22" s="268"/>
    </row>
    <row r="23" spans="1:5" ht="16.5" thickBot="1">
      <c r="A23" s="257" t="s">
        <v>576</v>
      </c>
      <c r="B23" s="261"/>
      <c r="C23" s="260">
        <v>0</v>
      </c>
      <c r="D23" s="260">
        <v>8001988</v>
      </c>
      <c r="E23" s="268"/>
    </row>
    <row r="24" spans="1:5" ht="16.5" thickBot="1">
      <c r="A24" s="257" t="s">
        <v>577</v>
      </c>
      <c r="B24" s="261"/>
      <c r="C24" s="260">
        <v>0</v>
      </c>
      <c r="D24" s="260">
        <v>3587098</v>
      </c>
      <c r="E24" s="268"/>
    </row>
    <row r="25" spans="1:5" ht="16.5" thickBot="1">
      <c r="A25" s="257" t="s">
        <v>578</v>
      </c>
      <c r="B25" s="261"/>
      <c r="C25" s="260">
        <v>0</v>
      </c>
      <c r="D25" s="260">
        <v>4782798</v>
      </c>
      <c r="E25" s="268"/>
    </row>
    <row r="26" spans="1:5" ht="16.5" thickBot="1">
      <c r="A26" s="257" t="s">
        <v>579</v>
      </c>
      <c r="B26" s="261"/>
      <c r="C26" s="260">
        <v>0</v>
      </c>
      <c r="D26" s="260">
        <v>3403144</v>
      </c>
      <c r="E26" s="268"/>
    </row>
    <row r="27" spans="1:5" ht="16.5" thickBot="1">
      <c r="A27" s="257" t="s">
        <v>580</v>
      </c>
      <c r="B27" s="261"/>
      <c r="C27" s="260">
        <v>0</v>
      </c>
      <c r="D27" s="260">
        <v>2391399</v>
      </c>
      <c r="E27" s="268"/>
    </row>
    <row r="28" spans="1:5" ht="16.5" thickBot="1">
      <c r="A28" s="257" t="s">
        <v>581</v>
      </c>
      <c r="B28" s="261"/>
      <c r="C28" s="260">
        <v>0</v>
      </c>
      <c r="D28" s="260">
        <v>4598844</v>
      </c>
      <c r="E28" s="268"/>
    </row>
    <row r="29" spans="1:5" ht="16.5" thickBot="1">
      <c r="A29" s="257" t="s">
        <v>582</v>
      </c>
      <c r="B29" s="261"/>
      <c r="C29" s="260">
        <v>0</v>
      </c>
      <c r="D29" s="260">
        <v>2391399</v>
      </c>
      <c r="E29" s="268"/>
    </row>
    <row r="30" spans="1:5" ht="16.5" thickBot="1">
      <c r="A30" s="257" t="s">
        <v>583</v>
      </c>
      <c r="B30" s="261"/>
      <c r="C30" s="260">
        <v>0</v>
      </c>
      <c r="D30" s="260">
        <v>2391399</v>
      </c>
      <c r="E30" s="268"/>
    </row>
    <row r="31" spans="1:5" ht="16.5" thickBot="1">
      <c r="A31" s="262"/>
      <c r="B31" s="263">
        <f>SUM(B6:B30)</f>
        <v>0</v>
      </c>
      <c r="C31" s="263">
        <f>SUM(C6:C30)</f>
        <v>1376946</v>
      </c>
      <c r="D31" s="263">
        <f>SUM(D6:D30)</f>
        <v>169007509</v>
      </c>
      <c r="E31" s="264">
        <f>+B31+C31+D31</f>
        <v>170384455</v>
      </c>
    </row>
    <row r="32" spans="1:5" ht="16.5">
      <c r="A32" s="265"/>
      <c r="B32" s="265"/>
      <c r="C32" s="265"/>
      <c r="D32" s="265"/>
    </row>
    <row r="33" spans="5:5">
      <c r="E33" s="258"/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 FACTURA MARZO</vt:lpstr>
      <vt:lpstr>ENTREGA MAQUINARIA </vt:lpstr>
      <vt:lpstr>ENTREGA EN MARZO </vt:lpstr>
      <vt:lpstr>PERSONAL rev SS Danna</vt:lpstr>
      <vt:lpstr>liquidacion de personal Danna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Jeanneth Perilla Tello</dc:creator>
  <cp:keywords/>
  <dc:description/>
  <cp:lastModifiedBy>Andrés Quiroga Gutierrez</cp:lastModifiedBy>
  <cp:revision/>
  <dcterms:created xsi:type="dcterms:W3CDTF">2023-06-21T16:02:26Z</dcterms:created>
  <dcterms:modified xsi:type="dcterms:W3CDTF">2024-04-24T22:11:51Z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2023-10-30T19:54:39Z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3eb7b19a-6d6f-4599-a611-c686cd1c6471</vt:lpwstr>
  </property>
  <property fmtid="{D5CDD505-2E9C-101B-9397-08002B2CF9AE}" pid="8" name="MSIP_Label_5fac521f-e930-485b-97f4-efbe7db8e98f_ContentBits">
    <vt:lpwstr>0</vt:lpwstr>
  </property>
</Properties>
</file>